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2730"/>
  <workbookPr defaultThemeVersion="166925"/>
  <mc:AlternateContent xmlns:mc="http://schemas.openxmlformats.org/markup-compatibility/2006">
    <mc:Choice Requires="x15">
      <x15ac:absPath xmlns:x15ac="http://schemas.microsoft.com/office/spreadsheetml/2010/11/ac" url="\\A-server\vol1\CHIARA\RAGIONERIA\RENDICONTO\RENDICONTO 2019\RENDICONTO\5 INDICATORI TEMP\"/>
    </mc:Choice>
  </mc:AlternateContent>
  <xr:revisionPtr revIDLastSave="0" documentId="8_{AAB4CAC5-9DA6-4BB8-973E-6A333ECF53C3}" xr6:coauthVersionLast="45" xr6:coauthVersionMax="45" xr10:uidLastSave="{00000000-0000-0000-0000-000000000000}"/>
  <bookViews>
    <workbookView xWindow="-120" yWindow="-120" windowWidth="19440" windowHeight="15000"/>
  </bookViews>
  <sheets>
    <sheet name="L_RIT" sheetId="1" r:id="rId1"/>
  </sheets>
  <calcPr calcId="0"/>
</workbook>
</file>

<file path=xl/calcChain.xml><?xml version="1.0" encoding="utf-8"?>
<calcChain xmlns="http://schemas.openxmlformats.org/spreadsheetml/2006/main">
  <c r="D22" i="1" l="1"/>
  <c r="D23" i="1"/>
  <c r="D24" i="1"/>
  <c r="D25" i="1"/>
  <c r="D30" i="1"/>
  <c r="D31" i="1"/>
  <c r="D34" i="1"/>
  <c r="D36" i="1"/>
  <c r="D38" i="1"/>
  <c r="D42" i="1"/>
  <c r="D47" i="1"/>
  <c r="D53" i="1"/>
  <c r="D54" i="1"/>
  <c r="D59" i="1"/>
  <c r="D60" i="1"/>
  <c r="D63" i="1"/>
  <c r="D64" i="1"/>
  <c r="D76" i="1"/>
  <c r="D78" i="1"/>
  <c r="D80" i="1"/>
  <c r="D86" i="1"/>
  <c r="D87" i="1"/>
  <c r="D88" i="1"/>
  <c r="D89" i="1"/>
  <c r="D94" i="1"/>
  <c r="D95" i="1"/>
  <c r="D96" i="1"/>
  <c r="D98" i="1"/>
  <c r="D100" i="1"/>
  <c r="D101" i="1"/>
  <c r="D102" i="1"/>
  <c r="D103" i="1"/>
  <c r="D104" i="1"/>
  <c r="D107" i="1"/>
  <c r="D108" i="1"/>
  <c r="D109" i="1"/>
  <c r="D110" i="1"/>
  <c r="D111" i="1"/>
  <c r="D115" i="1"/>
  <c r="D116" i="1"/>
  <c r="D117" i="1"/>
  <c r="D118" i="1"/>
  <c r="D119" i="1"/>
  <c r="D120" i="1"/>
  <c r="D121" i="1"/>
  <c r="D122" i="1"/>
  <c r="D123" i="1"/>
  <c r="D124" i="1"/>
  <c r="D125" i="1"/>
  <c r="D126" i="1"/>
  <c r="D127" i="1"/>
  <c r="D128" i="1"/>
  <c r="D129" i="1"/>
  <c r="D130" i="1"/>
  <c r="D131" i="1"/>
  <c r="D132" i="1"/>
  <c r="D133" i="1"/>
  <c r="D134" i="1"/>
  <c r="D135" i="1"/>
  <c r="D136" i="1"/>
  <c r="D137" i="1"/>
  <c r="D141" i="1"/>
  <c r="D142" i="1"/>
  <c r="D143" i="1"/>
  <c r="D144" i="1"/>
  <c r="D145" i="1"/>
  <c r="D146" i="1"/>
  <c r="D147" i="1"/>
  <c r="D148" i="1"/>
  <c r="D149" i="1"/>
  <c r="D150" i="1"/>
  <c r="D151" i="1"/>
  <c r="D152" i="1"/>
  <c r="D153" i="1"/>
  <c r="D154" i="1"/>
  <c r="D156" i="1"/>
  <c r="D157" i="1"/>
  <c r="D158" i="1"/>
  <c r="D159" i="1"/>
  <c r="D160" i="1"/>
  <c r="D161" i="1"/>
  <c r="D162" i="1"/>
  <c r="D163" i="1"/>
  <c r="D164" i="1"/>
  <c r="D165" i="1"/>
  <c r="D166" i="1"/>
  <c r="D167" i="1"/>
  <c r="D168" i="1"/>
  <c r="D169" i="1"/>
  <c r="D170" i="1"/>
  <c r="D171" i="1"/>
  <c r="D172" i="1"/>
  <c r="D173" i="1"/>
  <c r="D174" i="1"/>
  <c r="D175" i="1"/>
  <c r="D176" i="1"/>
  <c r="D177" i="1"/>
  <c r="D178" i="1"/>
  <c r="D179" i="1"/>
  <c r="D180" i="1"/>
  <c r="D181" i="1"/>
  <c r="D182" i="1"/>
  <c r="D183" i="1"/>
  <c r="D184" i="1"/>
  <c r="D185" i="1"/>
  <c r="D186" i="1"/>
  <c r="D187" i="1"/>
  <c r="D189" i="1"/>
  <c r="D190" i="1"/>
  <c r="D191" i="1"/>
  <c r="D192" i="1"/>
  <c r="D193" i="1"/>
  <c r="D195" i="1"/>
  <c r="D196" i="1"/>
  <c r="D197" i="1"/>
  <c r="D198" i="1"/>
  <c r="D199" i="1"/>
</calcChain>
</file>

<file path=xl/sharedStrings.xml><?xml version="1.0" encoding="utf-8"?>
<sst xmlns="http://schemas.openxmlformats.org/spreadsheetml/2006/main" count="956" uniqueCount="183">
  <si>
    <t>Beneficiario</t>
  </si>
  <si>
    <t>Mandato</t>
  </si>
  <si>
    <t>Data mandato</t>
  </si>
  <si>
    <t>Num. fattura</t>
  </si>
  <si>
    <t>Data fattura</t>
  </si>
  <si>
    <t>Nr.bolletta .</t>
  </si>
  <si>
    <t>Nr.carta cont.</t>
  </si>
  <si>
    <t>Data pagamento</t>
  </si>
  <si>
    <t>Data scadenza</t>
  </si>
  <si>
    <t>Data rif.(#)</t>
  </si>
  <si>
    <t>Importo</t>
  </si>
  <si>
    <t>Iva split</t>
  </si>
  <si>
    <t>Netto</t>
  </si>
  <si>
    <t>GG diff.</t>
  </si>
  <si>
    <t>Prodotto</t>
  </si>
  <si>
    <t>Stato MEF</t>
  </si>
  <si>
    <t>Causale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</si>
  <si>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</si>
  <si>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L'AGORA'D'ITALIA SOC.COOP.SOCIAL CONSORTILE A R.L. ONLU</t>
  </si>
  <si>
    <t>2/1736</t>
  </si>
  <si>
    <t>S</t>
  </si>
  <si>
    <t>Liquidato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</si>
  <si>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</si>
  <si>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VI.COS. S.R.L.</t>
  </si>
  <si>
    <t>7 PA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</si>
  <si>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</si>
  <si>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STUDIO ING.ASS.F.LAVEZZI E A.GRANDI</t>
  </si>
  <si>
    <t>1/PA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</si>
  <si>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</si>
  <si>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8 PA</t>
  </si>
  <si>
    <t>37 PA</t>
  </si>
  <si>
    <t>AUTOLUX S.R.L.</t>
  </si>
  <si>
    <t>6\PA/25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</si>
  <si>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</si>
  <si>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7\PA/25</t>
  </si>
  <si>
    <t>ECOTRADE DI CHRISTIAN NEGRI</t>
  </si>
  <si>
    <t>FATTPA 4_18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</si>
  <si>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</si>
  <si>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RESIDENZE SOCIALI E SANITARIE SOC.COOP.SOC.CONSORTILE O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</si>
  <si>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</si>
  <si>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C.L.I.R. S.P.A.</t>
  </si>
  <si>
    <t>950/PA</t>
  </si>
  <si>
    <t>1046/PA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</si>
  <si>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</si>
  <si>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1102/PA</t>
  </si>
  <si>
    <t>11/238</t>
  </si>
  <si>
    <t>11/237</t>
  </si>
  <si>
    <t>11/411</t>
  </si>
  <si>
    <t>11/412</t>
  </si>
  <si>
    <t>HALLEY INFORMATICA S.R.L.</t>
  </si>
  <si>
    <t>1824/16/10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</si>
  <si>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</si>
  <si>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HERA COMM SRL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</si>
  <si>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</si>
  <si>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PROGEL SRL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</si>
  <si>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</si>
  <si>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11/910</t>
  </si>
  <si>
    <t>11/701</t>
  </si>
  <si>
    <t>11/909</t>
  </si>
  <si>
    <t>11/702</t>
  </si>
  <si>
    <t>11/1145</t>
  </si>
  <si>
    <t>11/1144</t>
  </si>
  <si>
    <t>FERRARI CLAUDIO</t>
  </si>
  <si>
    <t>565/2019</t>
  </si>
  <si>
    <t>C.E.F.E.R. SRL Costr.Edili Fabbric.e Rifacim.</t>
  </si>
  <si>
    <t>15 PA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</si>
  <si>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</si>
  <si>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GIACOLETTI DI GIACOLETTI ANTONIO</t>
  </si>
  <si>
    <t>8/PA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</si>
  <si>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</si>
  <si>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11/1385</t>
  </si>
  <si>
    <t>11/1384</t>
  </si>
  <si>
    <t>JOHN GARAGE S.R.L.</t>
  </si>
  <si>
    <t>59/1.001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</si>
  <si>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</si>
  <si>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819/2019</t>
  </si>
  <si>
    <t>699/2019</t>
  </si>
  <si>
    <t>SUPERCOPY DI APRILE I.</t>
  </si>
  <si>
    <t>00064/a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</si>
  <si>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</si>
  <si>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ZUBLENA PIERGIORGIO</t>
  </si>
  <si>
    <t>126/001</t>
  </si>
  <si>
    <t>11/1406</t>
  </si>
  <si>
    <t>VINCRO BILANCE SRL</t>
  </si>
  <si>
    <t>11PA</t>
  </si>
  <si>
    <t>SATOLLINI S.R.L.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</si>
  <si>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</si>
  <si>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SOC.COOP.SOCIALE COME NOI ARL</t>
  </si>
  <si>
    <t>122/PA</t>
  </si>
  <si>
    <t>00074/a</t>
  </si>
  <si>
    <t>00076/a</t>
  </si>
  <si>
    <t>905/2019</t>
  </si>
  <si>
    <t>F.E.P. DI CISI GIANCARLO &amp; C. S.A.S.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</si>
  <si>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</si>
  <si>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EDILFERRO ROBBIESE DI CASE'</t>
  </si>
  <si>
    <t>18/EP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</si>
  <si>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</si>
  <si>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9717/16/10</t>
  </si>
  <si>
    <t>MAGGIOLI S.P.A.</t>
  </si>
  <si>
    <t>PITTINO SRL</t>
  </si>
  <si>
    <t>828/00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</si>
  <si>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</si>
  <si>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22/EP</t>
  </si>
  <si>
    <t>00098/a</t>
  </si>
  <si>
    <t>MEMO DI MILAN MORENO ALFREDO</t>
  </si>
  <si>
    <t>FPA 4/19</t>
  </si>
  <si>
    <t>00078/a</t>
  </si>
  <si>
    <t>BOGGIO PAOLO</t>
  </si>
  <si>
    <t>1090 FTE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</si>
  <si>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</si>
  <si>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10/PA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</si>
  <si>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</si>
  <si>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TELECOM ITALIA SPA</t>
  </si>
  <si>
    <t>8B00795763</t>
  </si>
  <si>
    <t>11/1837</t>
  </si>
  <si>
    <t>155/PA</t>
  </si>
  <si>
    <t>MACCHI FRANCESCO</t>
  </si>
  <si>
    <t>35/001</t>
  </si>
  <si>
    <t>25/EP</t>
  </si>
  <si>
    <t>ACI-AUTOMOBILE CLUB ITALIA</t>
  </si>
  <si>
    <t>1032/2019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</si>
  <si>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</si>
  <si>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11162/16/10</t>
  </si>
  <si>
    <t>11163/16/10</t>
  </si>
  <si>
    <t>DEGIORGI &amp; MACALLI SRL</t>
  </si>
  <si>
    <t>FC0001382-0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</si>
  <si>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</si>
  <si>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FC0001381-0</t>
  </si>
  <si>
    <t>VODAFONE OMNITEL N.V.</t>
  </si>
  <si>
    <t>AL14807954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</si>
  <si>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</si>
  <si>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ENEL SOLE S.R.L.</t>
  </si>
  <si>
    <t>Enel Energia SpA</t>
  </si>
  <si>
    <t>8Z00582261</t>
  </si>
  <si>
    <t>8B00795687</t>
  </si>
  <si>
    <t>8Z00583552</t>
  </si>
  <si>
    <t>8B00792345</t>
  </si>
  <si>
    <t>ENEL SERVIZIO ELETTRICO S.P.A.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</si>
  <si>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</si>
  <si>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13539/16/10</t>
  </si>
  <si>
    <t>`LA COMBINATA S.N.C. DI CRIVELLI TIZIANO E C.`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</si>
  <si>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</si>
  <si>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DI.RU.SVO. S.N.C.</t>
  </si>
  <si>
    <t>FATTPA 265_19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</si>
  <si>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</si>
  <si>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182/PA</t>
  </si>
  <si>
    <t>28/EP</t>
  </si>
  <si>
    <t>OREFICIERIA VALLE S.N.C.</t>
  </si>
  <si>
    <t>17/001</t>
  </si>
  <si>
    <t>00113/a</t>
  </si>
  <si>
    <t>12182/16/10</t>
  </si>
  <si>
    <t>RADA FLAVIO</t>
  </si>
  <si>
    <t>89E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</si>
  <si>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</si>
  <si>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PAVIA ACQUE S. c.a.r.l.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</si>
  <si>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</si>
  <si>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FERRAROTTI PIERO GIUSEPPE</t>
  </si>
  <si>
    <t>TABACCHERIA ELISA DI PEVERONI STEFANO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</si>
  <si>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</si>
  <si>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VENGHI CLAUDIO</t>
  </si>
  <si>
    <t>125E</t>
  </si>
  <si>
    <t>CREMONA GIOCHI E ARREDI DI BONINI FRANCO E C. S.N.C.</t>
  </si>
  <si>
    <t>000218-2019-FATTPA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</si>
  <si>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</si>
  <si>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15270/16/10</t>
  </si>
  <si>
    <t>8B00972528</t>
  </si>
  <si>
    <t>8B00973939</t>
  </si>
  <si>
    <t>8Z00715754</t>
  </si>
  <si>
    <t>8B00972608</t>
  </si>
  <si>
    <t>RATTAZZI ISABELLA</t>
  </si>
  <si>
    <t>22/2019</t>
  </si>
  <si>
    <t>SEMEDIMELA DI PASQUA M. PAOLA E GABRIELLA S.N.C.</t>
  </si>
  <si>
    <t>03/PA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</si>
  <si>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</si>
  <si>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SOFT'N ROLL S.R.L.</t>
  </si>
  <si>
    <t>009/2019</t>
  </si>
  <si>
    <t>LO.DE. IMPIANTI SRL</t>
  </si>
  <si>
    <t>2019Y00005</t>
  </si>
  <si>
    <t>IL QUADRIFOGLIO DI BEVACQUA SANTA</t>
  </si>
  <si>
    <t>FATTPA 10_19</t>
  </si>
  <si>
    <t>* RISULTATO 4o TRIMESTRE *</t>
  </si>
  <si>
    <t>***************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</si>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</sst>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sz val="18"/>
      <color theme="3"/>
      <name val="Calibri Light"/>
      <family val="2"/>
      <scheme val="major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0"/>
      <color rgb="FF006100"/>
      <name val="Arial"/>
      <family val="2"/>
    </font>
    <font>
      <sz val="10"/>
      <color rgb="FF9C0006"/>
      <name val="Arial"/>
      <family val="2"/>
    </font>
    <font>
      <sz val="10"/>
      <color rgb="FF9C5700"/>
      <name val="Arial"/>
      <family val="2"/>
    </font>
    <font>
      <sz val="10"/>
      <color rgb="FF3F3F76"/>
      <name val="Arial"/>
      <family val="2"/>
    </font>
    <font>
      <b/>
      <sz val="10"/>
      <color rgb="FF3F3F3F"/>
      <name val="Arial"/>
      <family val="2"/>
    </font>
    <font>
      <b/>
      <sz val="10"/>
      <color rgb="FFFA7D00"/>
      <name val="Arial"/>
      <family val="2"/>
    </font>
    <font>
      <sz val="10"/>
      <color rgb="FFFA7D00"/>
      <name val="Arial"/>
      <family val="2"/>
    </font>
    <font>
      <b/>
      <sz val="10"/>
      <color theme="0"/>
      <name val="Arial"/>
      <family val="2"/>
    </font>
    <font>
      <sz val="10"/>
      <color rgb="FFFF0000"/>
      <name val="Arial"/>
      <family val="2"/>
    </font>
    <font>
      <i/>
      <sz val="10"/>
      <color rgb="FF7F7F7F"/>
      <name val="Arial"/>
      <family val="2"/>
    </font>
    <font>
      <b/>
      <sz val="10"/>
      <color theme="1"/>
      <name val="Arial"/>
      <family val="2"/>
    </font>
    <font>
      <sz val="10"/>
      <color theme="0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4">
    <xf numFmtId="0" fontId="0" fillId="0" borderId="0" xfId="0"/>
    <xf numFmtId="14" fontId="0" fillId="0" borderId="0" xfId="0" applyNumberFormat="1"/>
    <xf numFmtId="4" fontId="0" fillId="0" borderId="0" xfId="0" applyNumberFormat="1"/>
    <xf numFmtId="17" fontId="0" fillId="0" borderId="0" xfId="0" applyNumberFormat="1"/>
  </cellXfs>
  <cellStyles count="42">
    <cellStyle name="20% - Colore 1" xfId="19" builtinId="30" customBuiltin="1"/>
    <cellStyle name="20% - Colore 2" xfId="23" builtinId="34" customBuiltin="1"/>
    <cellStyle name="20% - Colore 3" xfId="27" builtinId="38" customBuiltin="1"/>
    <cellStyle name="20% - Colore 4" xfId="31" builtinId="42" customBuiltin="1"/>
    <cellStyle name="20% - Colore 5" xfId="35" builtinId="46" customBuiltin="1"/>
    <cellStyle name="20% - Colore 6" xfId="39" builtinId="50" customBuiltin="1"/>
    <cellStyle name="40% - Colore 1" xfId="20" builtinId="31" customBuiltin="1"/>
    <cellStyle name="40% - Colore 2" xfId="24" builtinId="35" customBuiltin="1"/>
    <cellStyle name="40% - Colore 3" xfId="28" builtinId="39" customBuiltin="1"/>
    <cellStyle name="40% - Colore 4" xfId="32" builtinId="43" customBuiltin="1"/>
    <cellStyle name="40% - Colore 5" xfId="36" builtinId="47" customBuiltin="1"/>
    <cellStyle name="40% - Colore 6" xfId="40" builtinId="51" customBuiltin="1"/>
    <cellStyle name="60% - Colore 1" xfId="21" builtinId="32" customBuiltin="1"/>
    <cellStyle name="60% - Colore 2" xfId="25" builtinId="36" customBuiltin="1"/>
    <cellStyle name="60% - Colore 3" xfId="29" builtinId="40" customBuiltin="1"/>
    <cellStyle name="60% - Colore 4" xfId="33" builtinId="44" customBuiltin="1"/>
    <cellStyle name="60% - Colore 5" xfId="37" builtinId="48" customBuiltin="1"/>
    <cellStyle name="60% - Colore 6" xfId="41" builtinId="52" customBuiltin="1"/>
    <cellStyle name="Calcolo" xfId="11" builtinId="22" customBuiltin="1"/>
    <cellStyle name="Cella collegata" xfId="12" builtinId="24" customBuiltin="1"/>
    <cellStyle name="Cella da controllare" xfId="13" builtinId="23" customBuiltin="1"/>
    <cellStyle name="Colore 1" xfId="18" builtinId="29" customBuiltin="1"/>
    <cellStyle name="Colore 2" xfId="22" builtinId="33" customBuiltin="1"/>
    <cellStyle name="Colore 3" xfId="26" builtinId="37" customBuiltin="1"/>
    <cellStyle name="Colore 4" xfId="30" builtinId="41" customBuiltin="1"/>
    <cellStyle name="Colore 5" xfId="34" builtinId="45" customBuiltin="1"/>
    <cellStyle name="Colore 6" xfId="38" builtinId="49" customBuiltin="1"/>
    <cellStyle name="Input" xfId="9" builtinId="20" customBuiltin="1"/>
    <cellStyle name="Neutrale" xfId="8" builtinId="28" customBuiltin="1"/>
    <cellStyle name="Normale" xfId="0" builtinId="0"/>
    <cellStyle name="Nota" xfId="15" builtinId="10" customBuiltin="1"/>
    <cellStyle name="Output" xfId="10" builtinId="21" customBuiltin="1"/>
    <cellStyle name="Testo avviso" xfId="14" builtinId="11" customBuiltin="1"/>
    <cellStyle name="Testo descrittivo" xfId="16" builtinId="53" customBuiltin="1"/>
    <cellStyle name="Titolo" xfId="1" builtinId="15" customBuiltin="1"/>
    <cellStyle name="Titolo 1" xfId="2" builtinId="16" customBuiltin="1"/>
    <cellStyle name="Titolo 2" xfId="3" builtinId="17" customBuiltin="1"/>
    <cellStyle name="Titolo 3" xfId="4" builtinId="18" customBuiltin="1"/>
    <cellStyle name="Titolo 4" xfId="5" builtinId="19" customBuiltin="1"/>
    <cellStyle name="Totale" xfId="17" builtinId="25" customBuiltin="1"/>
    <cellStyle name="Valore non valido" xfId="7" builtinId="27" customBuiltin="1"/>
    <cellStyle name="Valore valido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14"/>
  <sheetViews>
    <sheetView tabSelected="1" topLeftCell="A205" workbookViewId="0"/>
  </sheetViews>
  <sheetFormatPr defaultRowHeight="12.75" x14ac:dyDescent="0.2"/>
  <cols>
    <col min="3" max="3" width="12.42578125" customWidth="1"/>
    <col min="5" max="5" width="11.7109375" customWidth="1"/>
    <col min="8" max="8" width="11.28515625" customWidth="1"/>
    <col min="9" max="9" width="11" customWidth="1"/>
    <col min="11" max="11" width="11.140625" customWidth="1"/>
    <col min="13" max="13" width="11" customWidth="1"/>
    <col min="15" max="15" width="12.5703125" customWidth="1"/>
  </cols>
  <sheetData>
    <row r="1" spans="1:18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</row>
    <row r="2" spans="1:18" x14ac:dyDescent="0.2">
      <c r="A2" t="s">
        <v>18</v>
      </c>
      <c r="B2">
        <v>1681</v>
      </c>
      <c r="C2" s="1">
        <v>43788</v>
      </c>
      <c r="D2" t="s">
        <v>19</v>
      </c>
      <c r="E2" s="1">
        <v>42582</v>
      </c>
      <c r="F2">
        <v>0</v>
      </c>
      <c r="G2">
        <v>0</v>
      </c>
      <c r="H2" s="1">
        <v>43788</v>
      </c>
      <c r="I2" s="1">
        <v>42613</v>
      </c>
      <c r="J2" t="s">
        <v>20</v>
      </c>
      <c r="K2" s="2">
        <v>1013.32</v>
      </c>
      <c r="L2">
        <v>92.12</v>
      </c>
      <c r="M2">
        <v>921.2</v>
      </c>
      <c r="N2" s="2">
        <v>1175</v>
      </c>
      <c r="O2" s="2">
        <v>1082410</v>
      </c>
      <c r="P2" t="s">
        <v>21</v>
      </c>
      <c r="R2" t="s">
        <v>22</v>
      </c>
    </row>
    <row r="3" spans="1:18" x14ac:dyDescent="0.2">
      <c r="A3" t="s">
        <v>18</v>
      </c>
      <c r="B3">
        <v>1682</v>
      </c>
      <c r="C3" s="1">
        <v>43788</v>
      </c>
      <c r="D3" s="3">
        <v>60664</v>
      </c>
      <c r="E3" s="1">
        <v>42632</v>
      </c>
      <c r="F3">
        <v>0</v>
      </c>
      <c r="G3">
        <v>0</v>
      </c>
      <c r="H3" s="1">
        <v>43788</v>
      </c>
      <c r="I3" s="1">
        <v>42674</v>
      </c>
      <c r="J3" t="s">
        <v>20</v>
      </c>
      <c r="K3" s="2">
        <v>1940.4</v>
      </c>
      <c r="L3">
        <v>176.4</v>
      </c>
      <c r="M3" s="2">
        <v>1764</v>
      </c>
      <c r="N3" s="2">
        <v>1114</v>
      </c>
      <c r="O3" s="2">
        <v>1965096</v>
      </c>
      <c r="P3" t="s">
        <v>21</v>
      </c>
      <c r="R3" t="s">
        <v>22</v>
      </c>
    </row>
    <row r="4" spans="1:18" x14ac:dyDescent="0.2">
      <c r="A4" t="s">
        <v>23</v>
      </c>
      <c r="B4">
        <v>1534</v>
      </c>
      <c r="C4" s="1">
        <v>43759</v>
      </c>
      <c r="D4" t="s">
        <v>24</v>
      </c>
      <c r="E4" s="1">
        <v>43117</v>
      </c>
      <c r="F4">
        <v>0</v>
      </c>
      <c r="G4">
        <v>0</v>
      </c>
      <c r="H4" s="1">
        <v>43759</v>
      </c>
      <c r="I4" s="1">
        <v>43117</v>
      </c>
      <c r="J4" t="s">
        <v>20</v>
      </c>
      <c r="K4" s="2">
        <v>35187.53</v>
      </c>
      <c r="L4" s="2">
        <v>3198.87</v>
      </c>
      <c r="M4" s="2">
        <v>31988.66</v>
      </c>
      <c r="N4">
        <v>642</v>
      </c>
      <c r="O4" s="2">
        <v>20536719.719999999</v>
      </c>
      <c r="P4" t="s">
        <v>21</v>
      </c>
      <c r="R4" t="s">
        <v>25</v>
      </c>
    </row>
    <row r="5" spans="1:18" x14ac:dyDescent="0.2">
      <c r="A5" t="s">
        <v>26</v>
      </c>
      <c r="B5">
        <v>1561</v>
      </c>
      <c r="C5" s="1">
        <v>43769</v>
      </c>
      <c r="D5" t="s">
        <v>27</v>
      </c>
      <c r="E5" s="1">
        <v>43127</v>
      </c>
      <c r="F5">
        <v>0</v>
      </c>
      <c r="G5">
        <v>0</v>
      </c>
      <c r="H5" s="1">
        <v>43769</v>
      </c>
      <c r="I5" s="1">
        <v>43133</v>
      </c>
      <c r="J5" t="s">
        <v>20</v>
      </c>
      <c r="K5" s="2">
        <v>13838.4</v>
      </c>
      <c r="L5" s="2">
        <v>2495.4499999999998</v>
      </c>
      <c r="M5" s="2">
        <v>11342.95</v>
      </c>
      <c r="N5">
        <v>636</v>
      </c>
      <c r="O5" s="2">
        <v>7214116.2000000002</v>
      </c>
      <c r="P5" t="s">
        <v>21</v>
      </c>
      <c r="R5" t="s">
        <v>28</v>
      </c>
    </row>
    <row r="6" spans="1:18" x14ac:dyDescent="0.2">
      <c r="A6" t="s">
        <v>23</v>
      </c>
      <c r="B6">
        <v>1535</v>
      </c>
      <c r="C6" s="1">
        <v>43759</v>
      </c>
      <c r="D6" t="s">
        <v>29</v>
      </c>
      <c r="E6" s="1">
        <v>43124</v>
      </c>
      <c r="F6">
        <v>0</v>
      </c>
      <c r="G6">
        <v>0</v>
      </c>
      <c r="H6" s="1">
        <v>43759</v>
      </c>
      <c r="I6" s="1">
        <v>43124</v>
      </c>
      <c r="J6" t="s">
        <v>20</v>
      </c>
      <c r="K6" s="2">
        <v>54799.99</v>
      </c>
      <c r="L6" s="2">
        <v>4981.82</v>
      </c>
      <c r="M6" s="2">
        <v>49818.17</v>
      </c>
      <c r="N6">
        <v>635</v>
      </c>
      <c r="O6" s="2">
        <v>31634537.949999999</v>
      </c>
      <c r="P6" t="s">
        <v>21</v>
      </c>
      <c r="R6" t="s">
        <v>25</v>
      </c>
    </row>
    <row r="7" spans="1:18" x14ac:dyDescent="0.2">
      <c r="A7" t="s">
        <v>23</v>
      </c>
      <c r="B7">
        <v>1536</v>
      </c>
      <c r="C7" s="1">
        <v>43759</v>
      </c>
      <c r="D7" t="s">
        <v>30</v>
      </c>
      <c r="E7" s="1">
        <v>43228</v>
      </c>
      <c r="F7">
        <v>0</v>
      </c>
      <c r="G7">
        <v>0</v>
      </c>
      <c r="H7" s="1">
        <v>43759</v>
      </c>
      <c r="I7" s="1">
        <v>43228</v>
      </c>
      <c r="J7" t="s">
        <v>20</v>
      </c>
      <c r="K7">
        <v>826.08</v>
      </c>
      <c r="L7">
        <v>75.099999999999994</v>
      </c>
      <c r="M7">
        <v>750.98</v>
      </c>
      <c r="N7">
        <v>531</v>
      </c>
      <c r="O7" s="2">
        <v>398770.38</v>
      </c>
      <c r="P7" t="s">
        <v>21</v>
      </c>
      <c r="R7" t="s">
        <v>17</v>
      </c>
    </row>
    <row r="8" spans="1:18" x14ac:dyDescent="0.2">
      <c r="A8" t="s">
        <v>31</v>
      </c>
      <c r="B8">
        <v>1434</v>
      </c>
      <c r="C8" s="1">
        <v>43746</v>
      </c>
      <c r="D8" t="s">
        <v>32</v>
      </c>
      <c r="E8" s="1">
        <v>43299</v>
      </c>
      <c r="F8">
        <v>0</v>
      </c>
      <c r="G8">
        <v>0</v>
      </c>
      <c r="H8" s="1">
        <v>43746</v>
      </c>
      <c r="I8" s="1">
        <v>43299</v>
      </c>
      <c r="J8" t="s">
        <v>20</v>
      </c>
      <c r="K8">
        <v>394.1</v>
      </c>
      <c r="L8">
        <v>71.069999999999993</v>
      </c>
      <c r="M8">
        <v>323.02999999999997</v>
      </c>
      <c r="N8">
        <v>447</v>
      </c>
      <c r="O8" s="2">
        <v>144394.41</v>
      </c>
      <c r="P8" t="s">
        <v>21</v>
      </c>
      <c r="R8" t="s">
        <v>33</v>
      </c>
    </row>
    <row r="9" spans="1:18" x14ac:dyDescent="0.2">
      <c r="A9" t="s">
        <v>31</v>
      </c>
      <c r="B9">
        <v>1433</v>
      </c>
      <c r="C9" s="1">
        <v>43746</v>
      </c>
      <c r="D9" t="s">
        <v>34</v>
      </c>
      <c r="E9" s="1">
        <v>43304</v>
      </c>
      <c r="F9">
        <v>0</v>
      </c>
      <c r="G9">
        <v>0</v>
      </c>
      <c r="H9" s="1">
        <v>43746</v>
      </c>
      <c r="I9" s="1">
        <v>43304</v>
      </c>
      <c r="J9" t="s">
        <v>20</v>
      </c>
      <c r="K9">
        <v>119.5</v>
      </c>
      <c r="L9">
        <v>21.55</v>
      </c>
      <c r="M9">
        <v>97.95</v>
      </c>
      <c r="N9">
        <v>442</v>
      </c>
      <c r="O9" s="2">
        <v>43293.9</v>
      </c>
      <c r="P9" t="s">
        <v>21</v>
      </c>
      <c r="R9" t="s">
        <v>33</v>
      </c>
    </row>
    <row r="10" spans="1:18" x14ac:dyDescent="0.2">
      <c r="A10" t="s">
        <v>35</v>
      </c>
      <c r="B10">
        <v>1559</v>
      </c>
      <c r="C10" s="1">
        <v>43766</v>
      </c>
      <c r="D10" t="s">
        <v>36</v>
      </c>
      <c r="E10" s="1">
        <v>43349</v>
      </c>
      <c r="F10">
        <v>0</v>
      </c>
      <c r="G10">
        <v>0</v>
      </c>
      <c r="H10" s="1">
        <v>43766</v>
      </c>
      <c r="I10" s="1">
        <v>43349</v>
      </c>
      <c r="J10" t="s">
        <v>20</v>
      </c>
      <c r="K10">
        <v>219.6</v>
      </c>
      <c r="L10">
        <v>39.6</v>
      </c>
      <c r="M10">
        <v>180</v>
      </c>
      <c r="N10">
        <v>417</v>
      </c>
      <c r="O10" s="2">
        <v>75060</v>
      </c>
      <c r="P10" t="s">
        <v>21</v>
      </c>
      <c r="R10" t="s">
        <v>37</v>
      </c>
    </row>
    <row r="11" spans="1:18" x14ac:dyDescent="0.2">
      <c r="A11" t="s">
        <v>38</v>
      </c>
      <c r="B11">
        <v>1679</v>
      </c>
      <c r="C11" s="1">
        <v>43788</v>
      </c>
      <c r="D11" s="3">
        <v>5784</v>
      </c>
      <c r="E11" s="1">
        <v>43343</v>
      </c>
      <c r="F11">
        <v>0</v>
      </c>
      <c r="G11">
        <v>0</v>
      </c>
      <c r="H11" s="1">
        <v>43788</v>
      </c>
      <c r="I11" s="1">
        <v>43373</v>
      </c>
      <c r="J11" t="s">
        <v>20</v>
      </c>
      <c r="K11">
        <v>263.73</v>
      </c>
      <c r="L11">
        <v>23.98</v>
      </c>
      <c r="M11">
        <v>239.75</v>
      </c>
      <c r="N11">
        <v>415</v>
      </c>
      <c r="O11" s="2">
        <v>99496.25</v>
      </c>
      <c r="P11" t="s">
        <v>21</v>
      </c>
      <c r="R11" t="s">
        <v>39</v>
      </c>
    </row>
    <row r="12" spans="1:18" x14ac:dyDescent="0.2">
      <c r="A12" t="s">
        <v>38</v>
      </c>
      <c r="B12">
        <v>1680</v>
      </c>
      <c r="C12" s="1">
        <v>43788</v>
      </c>
      <c r="D12" s="3">
        <v>5784</v>
      </c>
      <c r="E12" s="1">
        <v>43343</v>
      </c>
      <c r="F12">
        <v>0</v>
      </c>
      <c r="G12">
        <v>0</v>
      </c>
      <c r="H12" s="1">
        <v>43788</v>
      </c>
      <c r="I12" s="1">
        <v>43373</v>
      </c>
      <c r="J12" t="s">
        <v>20</v>
      </c>
      <c r="K12">
        <v>70</v>
      </c>
      <c r="L12">
        <v>6.36</v>
      </c>
      <c r="M12">
        <v>63.64</v>
      </c>
      <c r="N12">
        <v>415</v>
      </c>
      <c r="O12" s="2">
        <v>26410.6</v>
      </c>
      <c r="P12" t="s">
        <v>21</v>
      </c>
      <c r="R12" t="s">
        <v>39</v>
      </c>
    </row>
    <row r="13" spans="1:18" x14ac:dyDescent="0.2">
      <c r="A13" t="s">
        <v>38</v>
      </c>
      <c r="B13">
        <v>1678</v>
      </c>
      <c r="C13" s="1">
        <v>43788</v>
      </c>
      <c r="D13" s="3">
        <v>5784</v>
      </c>
      <c r="E13" s="1">
        <v>43343</v>
      </c>
      <c r="F13">
        <v>0</v>
      </c>
      <c r="G13">
        <v>0</v>
      </c>
      <c r="H13" s="1">
        <v>43788</v>
      </c>
      <c r="I13" s="1">
        <v>43373</v>
      </c>
      <c r="J13" t="s">
        <v>20</v>
      </c>
      <c r="K13">
        <v>330.32</v>
      </c>
      <c r="L13">
        <v>30.03</v>
      </c>
      <c r="M13">
        <v>300.29000000000002</v>
      </c>
      <c r="N13">
        <v>415</v>
      </c>
      <c r="O13" s="2">
        <v>124620.35</v>
      </c>
      <c r="P13" t="s">
        <v>21</v>
      </c>
      <c r="R13" t="s">
        <v>39</v>
      </c>
    </row>
    <row r="14" spans="1:18" x14ac:dyDescent="0.2">
      <c r="A14" t="s">
        <v>40</v>
      </c>
      <c r="B14">
        <v>1676</v>
      </c>
      <c r="C14" s="1">
        <v>43783</v>
      </c>
      <c r="D14" t="s">
        <v>41</v>
      </c>
      <c r="E14" s="1">
        <v>43391</v>
      </c>
      <c r="F14">
        <v>0</v>
      </c>
      <c r="G14">
        <v>0</v>
      </c>
      <c r="H14" s="1">
        <v>43783</v>
      </c>
      <c r="I14" s="1">
        <v>43465</v>
      </c>
      <c r="J14" t="s">
        <v>20</v>
      </c>
      <c r="K14" s="2">
        <v>12646.72</v>
      </c>
      <c r="L14" s="2">
        <v>1149.7</v>
      </c>
      <c r="M14" s="2">
        <v>11497.02</v>
      </c>
      <c r="N14">
        <v>318</v>
      </c>
      <c r="O14" s="2">
        <v>3656052.36</v>
      </c>
      <c r="P14" t="s">
        <v>21</v>
      </c>
      <c r="R14" t="s">
        <v>33</v>
      </c>
    </row>
    <row r="15" spans="1:18" x14ac:dyDescent="0.2">
      <c r="A15" t="s">
        <v>40</v>
      </c>
      <c r="B15">
        <v>1675</v>
      </c>
      <c r="C15" s="1">
        <v>43783</v>
      </c>
      <c r="D15" t="s">
        <v>42</v>
      </c>
      <c r="E15" s="1">
        <v>43419</v>
      </c>
      <c r="F15">
        <v>0</v>
      </c>
      <c r="G15">
        <v>0</v>
      </c>
      <c r="H15" s="1">
        <v>43783</v>
      </c>
      <c r="I15" s="1">
        <v>43496</v>
      </c>
      <c r="J15" t="s">
        <v>20</v>
      </c>
      <c r="K15" s="2">
        <v>12646.72</v>
      </c>
      <c r="L15" s="2">
        <v>1149.7</v>
      </c>
      <c r="M15" s="2">
        <v>11497.02</v>
      </c>
      <c r="N15">
        <v>287</v>
      </c>
      <c r="O15" s="2">
        <v>3299644.74</v>
      </c>
      <c r="P15" t="s">
        <v>21</v>
      </c>
      <c r="R15" t="s">
        <v>43</v>
      </c>
    </row>
    <row r="16" spans="1:18" x14ac:dyDescent="0.2">
      <c r="A16" t="s">
        <v>40</v>
      </c>
      <c r="B16">
        <v>1674</v>
      </c>
      <c r="C16" s="1">
        <v>43783</v>
      </c>
      <c r="D16" t="s">
        <v>44</v>
      </c>
      <c r="E16" s="1">
        <v>43430</v>
      </c>
      <c r="F16">
        <v>0</v>
      </c>
      <c r="G16">
        <v>0</v>
      </c>
      <c r="H16" s="1">
        <v>43783</v>
      </c>
      <c r="I16" s="1">
        <v>43496</v>
      </c>
      <c r="J16" t="s">
        <v>20</v>
      </c>
      <c r="K16">
        <v>506.75</v>
      </c>
      <c r="L16">
        <v>46.07</v>
      </c>
      <c r="M16">
        <v>460.68</v>
      </c>
      <c r="N16">
        <v>287</v>
      </c>
      <c r="O16" s="2">
        <v>132215.16</v>
      </c>
      <c r="P16" t="s">
        <v>21</v>
      </c>
      <c r="R16" t="s">
        <v>43</v>
      </c>
    </row>
    <row r="17" spans="1:18" x14ac:dyDescent="0.2">
      <c r="A17" t="s">
        <v>38</v>
      </c>
      <c r="B17">
        <v>1689</v>
      </c>
      <c r="C17" s="1">
        <v>43789</v>
      </c>
      <c r="D17" t="s">
        <v>45</v>
      </c>
      <c r="E17" s="1">
        <v>43515</v>
      </c>
      <c r="F17">
        <v>0</v>
      </c>
      <c r="G17">
        <v>0</v>
      </c>
      <c r="H17" s="1">
        <v>43791</v>
      </c>
      <c r="I17" s="1">
        <v>43555</v>
      </c>
      <c r="J17" t="s">
        <v>20</v>
      </c>
      <c r="K17" s="2">
        <v>1475.34</v>
      </c>
      <c r="L17">
        <v>56.74</v>
      </c>
      <c r="M17" s="2">
        <v>1418.6</v>
      </c>
      <c r="N17">
        <v>236</v>
      </c>
      <c r="O17" s="2">
        <v>334789.59999999998</v>
      </c>
      <c r="P17" t="s">
        <v>21</v>
      </c>
      <c r="R17" t="s">
        <v>22</v>
      </c>
    </row>
    <row r="18" spans="1:18" x14ac:dyDescent="0.2">
      <c r="A18" t="s">
        <v>38</v>
      </c>
      <c r="B18">
        <v>1688</v>
      </c>
      <c r="C18" s="1">
        <v>43789</v>
      </c>
      <c r="D18" t="s">
        <v>46</v>
      </c>
      <c r="E18" s="1">
        <v>43515</v>
      </c>
      <c r="F18">
        <v>0</v>
      </c>
      <c r="G18">
        <v>0</v>
      </c>
      <c r="H18" s="1">
        <v>43791</v>
      </c>
      <c r="I18" s="1">
        <v>43555</v>
      </c>
      <c r="J18" t="s">
        <v>20</v>
      </c>
      <c r="K18" s="2">
        <v>3159.62</v>
      </c>
      <c r="L18">
        <v>121.52</v>
      </c>
      <c r="M18" s="2">
        <v>3038.1</v>
      </c>
      <c r="N18">
        <v>236</v>
      </c>
      <c r="O18" s="2">
        <v>716991.6</v>
      </c>
      <c r="P18" t="s">
        <v>21</v>
      </c>
      <c r="R18" t="s">
        <v>22</v>
      </c>
    </row>
    <row r="19" spans="1:18" x14ac:dyDescent="0.2">
      <c r="A19" t="s">
        <v>38</v>
      </c>
      <c r="B19">
        <v>1690</v>
      </c>
      <c r="C19" s="1">
        <v>43789</v>
      </c>
      <c r="D19" t="s">
        <v>47</v>
      </c>
      <c r="E19" s="1">
        <v>43524</v>
      </c>
      <c r="F19">
        <v>0</v>
      </c>
      <c r="G19">
        <v>0</v>
      </c>
      <c r="H19" s="1">
        <v>43791</v>
      </c>
      <c r="I19" s="1">
        <v>43555</v>
      </c>
      <c r="J19" t="s">
        <v>20</v>
      </c>
      <c r="K19" s="2">
        <v>2937.9</v>
      </c>
      <c r="L19">
        <v>113</v>
      </c>
      <c r="M19" s="2">
        <v>2824.9</v>
      </c>
      <c r="N19">
        <v>236</v>
      </c>
      <c r="O19" s="2">
        <v>666676.4</v>
      </c>
      <c r="P19" t="s">
        <v>21</v>
      </c>
      <c r="R19" t="s">
        <v>22</v>
      </c>
    </row>
    <row r="20" spans="1:18" x14ac:dyDescent="0.2">
      <c r="A20" t="s">
        <v>38</v>
      </c>
      <c r="B20">
        <v>1692</v>
      </c>
      <c r="C20" s="1">
        <v>43790</v>
      </c>
      <c r="D20" t="s">
        <v>48</v>
      </c>
      <c r="E20" s="1">
        <v>43524</v>
      </c>
      <c r="F20">
        <v>0</v>
      </c>
      <c r="G20">
        <v>0</v>
      </c>
      <c r="H20" s="1">
        <v>43791</v>
      </c>
      <c r="I20" s="1">
        <v>43555</v>
      </c>
      <c r="J20" t="s">
        <v>20</v>
      </c>
      <c r="K20" s="2">
        <v>1590.47</v>
      </c>
      <c r="L20">
        <v>61.17</v>
      </c>
      <c r="M20" s="2">
        <v>1529.3</v>
      </c>
      <c r="N20">
        <v>236</v>
      </c>
      <c r="O20" s="2">
        <v>360914.8</v>
      </c>
      <c r="P20" t="s">
        <v>21</v>
      </c>
      <c r="R20" t="s">
        <v>22</v>
      </c>
    </row>
    <row r="21" spans="1:18" x14ac:dyDescent="0.2">
      <c r="A21" t="s">
        <v>49</v>
      </c>
      <c r="B21">
        <v>1677</v>
      </c>
      <c r="C21" s="1">
        <v>43788</v>
      </c>
      <c r="D21" t="s">
        <v>50</v>
      </c>
      <c r="E21" s="1">
        <v>43514</v>
      </c>
      <c r="F21">
        <v>0</v>
      </c>
      <c r="G21">
        <v>0</v>
      </c>
      <c r="H21" s="1">
        <v>43788</v>
      </c>
      <c r="I21" s="1">
        <v>43555</v>
      </c>
      <c r="J21" t="s">
        <v>20</v>
      </c>
      <c r="K21">
        <v>158.11000000000001</v>
      </c>
      <c r="L21">
        <v>28.51</v>
      </c>
      <c r="M21">
        <v>129.6</v>
      </c>
      <c r="N21">
        <v>233</v>
      </c>
      <c r="O21" s="2">
        <v>30196.799999999999</v>
      </c>
      <c r="P21" t="s">
        <v>21</v>
      </c>
      <c r="R21" t="s">
        <v>51</v>
      </c>
    </row>
    <row r="22" spans="1:18" x14ac:dyDescent="0.2">
      <c r="A22" t="s">
        <v>52</v>
      </c>
      <c r="B22">
        <v>1829</v>
      </c>
      <c r="C22" s="1">
        <v>43816</v>
      </c>
      <c r="D22" t="str">
        <f>"411902254614"</f>
        <v>411902254614</v>
      </c>
      <c r="E22" s="1">
        <v>43533</v>
      </c>
      <c r="F22">
        <v>0</v>
      </c>
      <c r="G22">
        <v>0</v>
      </c>
      <c r="H22" s="1">
        <v>43816</v>
      </c>
      <c r="I22" s="1">
        <v>43585</v>
      </c>
      <c r="J22" t="s">
        <v>20</v>
      </c>
      <c r="K22">
        <v>203.01</v>
      </c>
      <c r="L22">
        <v>18.46</v>
      </c>
      <c r="M22">
        <v>184.55</v>
      </c>
      <c r="N22">
        <v>231</v>
      </c>
      <c r="O22" s="2">
        <v>42631.05</v>
      </c>
      <c r="P22" t="s">
        <v>21</v>
      </c>
      <c r="R22" t="s">
        <v>53</v>
      </c>
    </row>
    <row r="23" spans="1:18" x14ac:dyDescent="0.2">
      <c r="A23" t="s">
        <v>52</v>
      </c>
      <c r="B23">
        <v>1830</v>
      </c>
      <c r="C23" s="1">
        <v>43816</v>
      </c>
      <c r="D23" t="str">
        <f>"411903346166"</f>
        <v>411903346166</v>
      </c>
      <c r="E23" s="1">
        <v>43565</v>
      </c>
      <c r="F23">
        <v>0</v>
      </c>
      <c r="G23">
        <v>0</v>
      </c>
      <c r="H23" s="1">
        <v>43816</v>
      </c>
      <c r="I23" s="1">
        <v>43616</v>
      </c>
      <c r="J23" t="s">
        <v>20</v>
      </c>
      <c r="K23">
        <v>208.97</v>
      </c>
      <c r="L23">
        <v>19</v>
      </c>
      <c r="M23">
        <v>189.97</v>
      </c>
      <c r="N23">
        <v>200</v>
      </c>
      <c r="O23" s="2">
        <v>37994</v>
      </c>
      <c r="P23" t="s">
        <v>21</v>
      </c>
      <c r="R23" t="s">
        <v>53</v>
      </c>
    </row>
    <row r="24" spans="1:18" x14ac:dyDescent="0.2">
      <c r="A24" t="s">
        <v>54</v>
      </c>
      <c r="B24">
        <v>1726</v>
      </c>
      <c r="C24" s="1">
        <v>43797</v>
      </c>
      <c r="D24" t="str">
        <f>"0002100334"</f>
        <v>0002100334</v>
      </c>
      <c r="E24" s="1">
        <v>43579</v>
      </c>
      <c r="F24">
        <v>0</v>
      </c>
      <c r="G24">
        <v>0</v>
      </c>
      <c r="H24" s="1">
        <v>43797</v>
      </c>
      <c r="I24" s="1">
        <v>43616</v>
      </c>
      <c r="J24" t="s">
        <v>20</v>
      </c>
      <c r="K24" s="2">
        <v>1830</v>
      </c>
      <c r="L24">
        <v>330</v>
      </c>
      <c r="M24" s="2">
        <v>1500</v>
      </c>
      <c r="N24">
        <v>181</v>
      </c>
      <c r="O24" s="2">
        <v>271500</v>
      </c>
      <c r="P24" t="s">
        <v>21</v>
      </c>
      <c r="R24" t="s">
        <v>55</v>
      </c>
    </row>
    <row r="25" spans="1:18" x14ac:dyDescent="0.2">
      <c r="A25" t="s">
        <v>52</v>
      </c>
      <c r="B25">
        <v>1812</v>
      </c>
      <c r="C25" s="1">
        <v>43810</v>
      </c>
      <c r="D25" t="str">
        <f>"411904858324"</f>
        <v>411904858324</v>
      </c>
      <c r="E25" s="1">
        <v>43609</v>
      </c>
      <c r="F25">
        <v>0</v>
      </c>
      <c r="G25">
        <v>0</v>
      </c>
      <c r="H25" s="1">
        <v>43810</v>
      </c>
      <c r="I25" s="1">
        <v>43629</v>
      </c>
      <c r="J25" t="s">
        <v>20</v>
      </c>
      <c r="K25">
        <v>463.62</v>
      </c>
      <c r="L25">
        <v>42.15</v>
      </c>
      <c r="M25">
        <v>421.47</v>
      </c>
      <c r="N25">
        <v>181</v>
      </c>
      <c r="O25" s="2">
        <v>76286.070000000007</v>
      </c>
      <c r="P25" t="s">
        <v>21</v>
      </c>
      <c r="R25" t="s">
        <v>53</v>
      </c>
    </row>
    <row r="26" spans="1:18" x14ac:dyDescent="0.2">
      <c r="A26" t="s">
        <v>38</v>
      </c>
      <c r="B26">
        <v>1696</v>
      </c>
      <c r="C26" s="1">
        <v>43790</v>
      </c>
      <c r="D26" t="s">
        <v>56</v>
      </c>
      <c r="E26" s="1">
        <v>43585</v>
      </c>
      <c r="F26">
        <v>0</v>
      </c>
      <c r="G26">
        <v>0</v>
      </c>
      <c r="H26" s="1">
        <v>43791</v>
      </c>
      <c r="I26" s="1">
        <v>43616</v>
      </c>
      <c r="J26" t="s">
        <v>20</v>
      </c>
      <c r="K26" s="2">
        <v>1351.69</v>
      </c>
      <c r="L26">
        <v>51.99</v>
      </c>
      <c r="M26" s="2">
        <v>1299.7</v>
      </c>
      <c r="N26">
        <v>175</v>
      </c>
      <c r="O26" s="2">
        <v>227447.5</v>
      </c>
      <c r="P26" t="s">
        <v>21</v>
      </c>
      <c r="R26" t="s">
        <v>22</v>
      </c>
    </row>
    <row r="27" spans="1:18" x14ac:dyDescent="0.2">
      <c r="A27" t="s">
        <v>38</v>
      </c>
      <c r="B27">
        <v>1693</v>
      </c>
      <c r="C27" s="1">
        <v>43790</v>
      </c>
      <c r="D27" t="s">
        <v>57</v>
      </c>
      <c r="E27" s="1">
        <v>43570</v>
      </c>
      <c r="F27">
        <v>0</v>
      </c>
      <c r="G27">
        <v>0</v>
      </c>
      <c r="H27" s="1">
        <v>43791</v>
      </c>
      <c r="I27" s="1">
        <v>43616</v>
      </c>
      <c r="J27" t="s">
        <v>20</v>
      </c>
      <c r="K27" s="2">
        <v>3355.77</v>
      </c>
      <c r="L27">
        <v>129.07</v>
      </c>
      <c r="M27" s="2">
        <v>3226.7</v>
      </c>
      <c r="N27">
        <v>175</v>
      </c>
      <c r="O27" s="2">
        <v>564672.5</v>
      </c>
      <c r="P27" t="s">
        <v>21</v>
      </c>
      <c r="R27" t="s">
        <v>22</v>
      </c>
    </row>
    <row r="28" spans="1:18" x14ac:dyDescent="0.2">
      <c r="A28" t="s">
        <v>38</v>
      </c>
      <c r="B28">
        <v>1695</v>
      </c>
      <c r="C28" s="1">
        <v>43790</v>
      </c>
      <c r="D28" t="s">
        <v>58</v>
      </c>
      <c r="E28" s="1">
        <v>43585</v>
      </c>
      <c r="F28">
        <v>0</v>
      </c>
      <c r="G28">
        <v>0</v>
      </c>
      <c r="H28" s="1">
        <v>43791</v>
      </c>
      <c r="I28" s="1">
        <v>43616</v>
      </c>
      <c r="J28" t="s">
        <v>20</v>
      </c>
      <c r="K28" s="2">
        <v>2665</v>
      </c>
      <c r="L28">
        <v>102.5</v>
      </c>
      <c r="M28" s="2">
        <v>2562.5</v>
      </c>
      <c r="N28">
        <v>175</v>
      </c>
      <c r="O28" s="2">
        <v>448437.5</v>
      </c>
      <c r="P28" t="s">
        <v>21</v>
      </c>
      <c r="R28" t="s">
        <v>22</v>
      </c>
    </row>
    <row r="29" spans="1:18" x14ac:dyDescent="0.2">
      <c r="A29" t="s">
        <v>38</v>
      </c>
      <c r="B29">
        <v>1694</v>
      </c>
      <c r="C29" s="1">
        <v>43790</v>
      </c>
      <c r="D29" t="s">
        <v>59</v>
      </c>
      <c r="E29" s="1">
        <v>43570</v>
      </c>
      <c r="F29">
        <v>0</v>
      </c>
      <c r="G29">
        <v>0</v>
      </c>
      <c r="H29" s="1">
        <v>43791</v>
      </c>
      <c r="I29" s="1">
        <v>43616</v>
      </c>
      <c r="J29" t="s">
        <v>20</v>
      </c>
      <c r="K29" s="2">
        <v>1530.78</v>
      </c>
      <c r="L29">
        <v>58.88</v>
      </c>
      <c r="M29" s="2">
        <v>1471.9</v>
      </c>
      <c r="N29">
        <v>175</v>
      </c>
      <c r="O29" s="2">
        <v>257582.5</v>
      </c>
      <c r="P29" t="s">
        <v>21</v>
      </c>
      <c r="R29" t="s">
        <v>22</v>
      </c>
    </row>
    <row r="30" spans="1:18" x14ac:dyDescent="0.2">
      <c r="A30" t="s">
        <v>52</v>
      </c>
      <c r="B30">
        <v>1831</v>
      </c>
      <c r="C30" s="1">
        <v>43816</v>
      </c>
      <c r="D30" t="str">
        <f>"411904278372"</f>
        <v>411904278372</v>
      </c>
      <c r="E30" s="1">
        <v>43596</v>
      </c>
      <c r="F30">
        <v>0</v>
      </c>
      <c r="G30">
        <v>0</v>
      </c>
      <c r="H30" s="1">
        <v>43816</v>
      </c>
      <c r="I30" s="1">
        <v>43647</v>
      </c>
      <c r="J30" t="s">
        <v>20</v>
      </c>
      <c r="K30">
        <v>197.25</v>
      </c>
      <c r="L30">
        <v>17.93</v>
      </c>
      <c r="M30">
        <v>179.32</v>
      </c>
      <c r="N30">
        <v>169</v>
      </c>
      <c r="O30" s="2">
        <v>30305.08</v>
      </c>
      <c r="P30" t="s">
        <v>21</v>
      </c>
      <c r="R30" t="s">
        <v>53</v>
      </c>
    </row>
    <row r="31" spans="1:18" x14ac:dyDescent="0.2">
      <c r="A31" t="s">
        <v>52</v>
      </c>
      <c r="B31">
        <v>1813</v>
      </c>
      <c r="C31" s="1">
        <v>43810</v>
      </c>
      <c r="D31" t="str">
        <f>"411905850203"</f>
        <v>411905850203</v>
      </c>
      <c r="E31" s="1">
        <v>43640</v>
      </c>
      <c r="F31">
        <v>0</v>
      </c>
      <c r="G31">
        <v>0</v>
      </c>
      <c r="H31" s="1">
        <v>43810</v>
      </c>
      <c r="I31" s="1">
        <v>43661</v>
      </c>
      <c r="J31" t="s">
        <v>20</v>
      </c>
      <c r="K31">
        <v>398.23</v>
      </c>
      <c r="L31">
        <v>36.32</v>
      </c>
      <c r="M31">
        <v>361.91</v>
      </c>
      <c r="N31">
        <v>149</v>
      </c>
      <c r="O31" s="2">
        <v>53924.59</v>
      </c>
      <c r="P31" t="s">
        <v>21</v>
      </c>
      <c r="R31" t="s">
        <v>53</v>
      </c>
    </row>
    <row r="32" spans="1:18" x14ac:dyDescent="0.2">
      <c r="A32" t="s">
        <v>38</v>
      </c>
      <c r="B32">
        <v>1698</v>
      </c>
      <c r="C32" s="1">
        <v>43790</v>
      </c>
      <c r="D32" t="s">
        <v>60</v>
      </c>
      <c r="E32" s="1">
        <v>43616</v>
      </c>
      <c r="F32">
        <v>0</v>
      </c>
      <c r="G32">
        <v>0</v>
      </c>
      <c r="H32" s="1">
        <v>43791</v>
      </c>
      <c r="I32" s="1">
        <v>43646</v>
      </c>
      <c r="J32" t="s">
        <v>20</v>
      </c>
      <c r="K32" s="2">
        <v>1667.22</v>
      </c>
      <c r="L32">
        <v>64.12</v>
      </c>
      <c r="M32" s="2">
        <v>1603.1</v>
      </c>
      <c r="N32">
        <v>145</v>
      </c>
      <c r="O32" s="2">
        <v>232449.5</v>
      </c>
      <c r="P32" t="s">
        <v>21</v>
      </c>
      <c r="R32" t="s">
        <v>39</v>
      </c>
    </row>
    <row r="33" spans="1:18" x14ac:dyDescent="0.2">
      <c r="A33" t="s">
        <v>38</v>
      </c>
      <c r="B33">
        <v>1697</v>
      </c>
      <c r="C33" s="1">
        <v>43790</v>
      </c>
      <c r="D33" t="s">
        <v>61</v>
      </c>
      <c r="E33" s="1">
        <v>43616</v>
      </c>
      <c r="F33">
        <v>0</v>
      </c>
      <c r="G33">
        <v>0</v>
      </c>
      <c r="H33" s="1">
        <v>43791</v>
      </c>
      <c r="I33" s="1">
        <v>43646</v>
      </c>
      <c r="J33" t="s">
        <v>20</v>
      </c>
      <c r="K33" s="2">
        <v>3790.7</v>
      </c>
      <c r="L33">
        <v>145.80000000000001</v>
      </c>
      <c r="M33" s="2">
        <v>3644.9</v>
      </c>
      <c r="N33">
        <v>145</v>
      </c>
      <c r="O33" s="2">
        <v>528510.5</v>
      </c>
      <c r="P33" t="s">
        <v>21</v>
      </c>
      <c r="R33" t="s">
        <v>39</v>
      </c>
    </row>
    <row r="34" spans="1:18" x14ac:dyDescent="0.2">
      <c r="A34" t="s">
        <v>52</v>
      </c>
      <c r="B34">
        <v>1832</v>
      </c>
      <c r="C34" s="1">
        <v>43816</v>
      </c>
      <c r="D34" t="str">
        <f>"411905299342"</f>
        <v>411905299342</v>
      </c>
      <c r="E34" s="1">
        <v>43624</v>
      </c>
      <c r="F34">
        <v>0</v>
      </c>
      <c r="G34">
        <v>0</v>
      </c>
      <c r="H34" s="1">
        <v>43816</v>
      </c>
      <c r="I34" s="1">
        <v>43677</v>
      </c>
      <c r="J34" t="s">
        <v>20</v>
      </c>
      <c r="K34">
        <v>195.76</v>
      </c>
      <c r="L34">
        <v>17.8</v>
      </c>
      <c r="M34">
        <v>177.96</v>
      </c>
      <c r="N34">
        <v>139</v>
      </c>
      <c r="O34" s="2">
        <v>24736.44</v>
      </c>
      <c r="P34" t="s">
        <v>21</v>
      </c>
      <c r="R34" t="s">
        <v>53</v>
      </c>
    </row>
    <row r="35" spans="1:18" x14ac:dyDescent="0.2">
      <c r="A35" t="s">
        <v>62</v>
      </c>
      <c r="B35">
        <v>1445</v>
      </c>
      <c r="C35" s="1">
        <v>43746</v>
      </c>
      <c r="D35" t="s">
        <v>63</v>
      </c>
      <c r="E35" s="1">
        <v>43620</v>
      </c>
      <c r="F35">
        <v>0</v>
      </c>
      <c r="G35">
        <v>0</v>
      </c>
      <c r="H35" s="1">
        <v>43746</v>
      </c>
      <c r="I35" s="1">
        <v>43620</v>
      </c>
      <c r="J35" t="s">
        <v>20</v>
      </c>
      <c r="K35" s="2">
        <v>1256</v>
      </c>
      <c r="L35">
        <v>226.49</v>
      </c>
      <c r="M35" s="2">
        <v>1029.51</v>
      </c>
      <c r="N35">
        <v>126</v>
      </c>
      <c r="O35" s="2">
        <v>129718.26</v>
      </c>
      <c r="P35" t="s">
        <v>21</v>
      </c>
      <c r="R35" t="s">
        <v>55</v>
      </c>
    </row>
    <row r="36" spans="1:18" x14ac:dyDescent="0.2">
      <c r="A36" t="s">
        <v>54</v>
      </c>
      <c r="B36">
        <v>1727</v>
      </c>
      <c r="C36" s="1">
        <v>43797</v>
      </c>
      <c r="D36" t="str">
        <f>"0002100541"</f>
        <v>0002100541</v>
      </c>
      <c r="E36" s="1">
        <v>43635</v>
      </c>
      <c r="F36">
        <v>0</v>
      </c>
      <c r="G36">
        <v>0</v>
      </c>
      <c r="H36" s="1">
        <v>43797</v>
      </c>
      <c r="I36" s="1">
        <v>43677</v>
      </c>
      <c r="J36" t="s">
        <v>20</v>
      </c>
      <c r="K36">
        <v>533.14</v>
      </c>
      <c r="L36">
        <v>96.14</v>
      </c>
      <c r="M36">
        <v>437</v>
      </c>
      <c r="N36">
        <v>120</v>
      </c>
      <c r="O36" s="2">
        <v>52440</v>
      </c>
      <c r="P36" t="s">
        <v>21</v>
      </c>
      <c r="R36" t="s">
        <v>55</v>
      </c>
    </row>
    <row r="37" spans="1:18" x14ac:dyDescent="0.2">
      <c r="A37" t="s">
        <v>64</v>
      </c>
      <c r="B37">
        <v>1557</v>
      </c>
      <c r="C37" s="1">
        <v>43766</v>
      </c>
      <c r="D37" t="s">
        <v>65</v>
      </c>
      <c r="E37" s="1">
        <v>43644</v>
      </c>
      <c r="F37">
        <v>0</v>
      </c>
      <c r="G37">
        <v>0</v>
      </c>
      <c r="H37" s="1">
        <v>43766</v>
      </c>
      <c r="I37" s="1">
        <v>43646</v>
      </c>
      <c r="J37" t="s">
        <v>20</v>
      </c>
      <c r="K37" s="2">
        <v>19087.36</v>
      </c>
      <c r="L37" s="2">
        <v>1735.22</v>
      </c>
      <c r="M37" s="2">
        <v>17352.14</v>
      </c>
      <c r="N37">
        <v>120</v>
      </c>
      <c r="O37" s="2">
        <v>2082256.8</v>
      </c>
      <c r="P37" t="s">
        <v>21</v>
      </c>
      <c r="R37" t="s">
        <v>66</v>
      </c>
    </row>
    <row r="38" spans="1:18" x14ac:dyDescent="0.2">
      <c r="A38" t="s">
        <v>52</v>
      </c>
      <c r="B38">
        <v>1814</v>
      </c>
      <c r="C38" s="1">
        <v>43810</v>
      </c>
      <c r="D38" t="str">
        <f>"411907017860"</f>
        <v>411907017860</v>
      </c>
      <c r="E38" s="1">
        <v>43671</v>
      </c>
      <c r="F38">
        <v>0</v>
      </c>
      <c r="G38">
        <v>0</v>
      </c>
      <c r="H38" s="1">
        <v>43810</v>
      </c>
      <c r="I38" s="1">
        <v>43691</v>
      </c>
      <c r="J38" t="s">
        <v>20</v>
      </c>
      <c r="K38">
        <v>180.34</v>
      </c>
      <c r="L38">
        <v>16.989999999999998</v>
      </c>
      <c r="M38">
        <v>163.35</v>
      </c>
      <c r="N38">
        <v>119</v>
      </c>
      <c r="O38" s="2">
        <v>19438.650000000001</v>
      </c>
      <c r="P38" t="s">
        <v>21</v>
      </c>
      <c r="R38" t="s">
        <v>53</v>
      </c>
    </row>
    <row r="39" spans="1:18" x14ac:dyDescent="0.2">
      <c r="A39" t="s">
        <v>67</v>
      </c>
      <c r="B39">
        <v>1591</v>
      </c>
      <c r="C39" s="1">
        <v>43781</v>
      </c>
      <c r="D39" t="s">
        <v>68</v>
      </c>
      <c r="E39" s="1">
        <v>43663</v>
      </c>
      <c r="F39">
        <v>0</v>
      </c>
      <c r="G39">
        <v>0</v>
      </c>
      <c r="H39" s="1">
        <v>43781</v>
      </c>
      <c r="I39" s="1">
        <v>43663</v>
      </c>
      <c r="J39" t="s">
        <v>20</v>
      </c>
      <c r="K39">
        <v>304.48</v>
      </c>
      <c r="L39">
        <v>54.91</v>
      </c>
      <c r="M39">
        <v>249.57</v>
      </c>
      <c r="N39">
        <v>118</v>
      </c>
      <c r="O39" s="2">
        <v>29449.26</v>
      </c>
      <c r="P39" t="s">
        <v>21</v>
      </c>
      <c r="R39" t="s">
        <v>69</v>
      </c>
    </row>
    <row r="40" spans="1:18" x14ac:dyDescent="0.2">
      <c r="A40" t="s">
        <v>38</v>
      </c>
      <c r="B40">
        <v>1703</v>
      </c>
      <c r="C40" s="1">
        <v>43790</v>
      </c>
      <c r="D40" t="s">
        <v>70</v>
      </c>
      <c r="E40" s="1">
        <v>43646</v>
      </c>
      <c r="F40">
        <v>0</v>
      </c>
      <c r="G40">
        <v>0</v>
      </c>
      <c r="H40" s="1">
        <v>43791</v>
      </c>
      <c r="I40" s="1">
        <v>43677</v>
      </c>
      <c r="J40" t="s">
        <v>20</v>
      </c>
      <c r="K40" s="2">
        <v>1539.3</v>
      </c>
      <c r="L40">
        <v>59.2</v>
      </c>
      <c r="M40" s="2">
        <v>1480.1</v>
      </c>
      <c r="N40">
        <v>114</v>
      </c>
      <c r="O40" s="2">
        <v>168731.4</v>
      </c>
      <c r="P40" t="s">
        <v>21</v>
      </c>
      <c r="R40" t="s">
        <v>39</v>
      </c>
    </row>
    <row r="41" spans="1:18" x14ac:dyDescent="0.2">
      <c r="A41" t="s">
        <v>38</v>
      </c>
      <c r="B41">
        <v>1702</v>
      </c>
      <c r="C41" s="1">
        <v>43790</v>
      </c>
      <c r="D41" t="s">
        <v>71</v>
      </c>
      <c r="E41" s="1">
        <v>43646</v>
      </c>
      <c r="F41">
        <v>0</v>
      </c>
      <c r="G41">
        <v>0</v>
      </c>
      <c r="H41" s="1">
        <v>43791</v>
      </c>
      <c r="I41" s="1">
        <v>43677</v>
      </c>
      <c r="J41" t="s">
        <v>20</v>
      </c>
      <c r="K41" s="2">
        <v>1756.77</v>
      </c>
      <c r="L41">
        <v>67.569999999999993</v>
      </c>
      <c r="M41" s="2">
        <v>1689.2</v>
      </c>
      <c r="N41">
        <v>114</v>
      </c>
      <c r="O41" s="2">
        <v>192568.8</v>
      </c>
      <c r="P41" t="s">
        <v>21</v>
      </c>
      <c r="R41" t="s">
        <v>39</v>
      </c>
    </row>
    <row r="42" spans="1:18" x14ac:dyDescent="0.2">
      <c r="A42" t="s">
        <v>52</v>
      </c>
      <c r="B42">
        <v>1833</v>
      </c>
      <c r="C42" s="1">
        <v>43816</v>
      </c>
      <c r="D42" t="str">
        <f>"411906459151"</f>
        <v>411906459151</v>
      </c>
      <c r="E42" s="1">
        <v>43657</v>
      </c>
      <c r="F42">
        <v>0</v>
      </c>
      <c r="G42">
        <v>0</v>
      </c>
      <c r="H42" s="1">
        <v>43816</v>
      </c>
      <c r="I42" s="1">
        <v>43708</v>
      </c>
      <c r="J42" t="s">
        <v>20</v>
      </c>
      <c r="K42">
        <v>190.5</v>
      </c>
      <c r="L42">
        <v>17.32</v>
      </c>
      <c r="M42">
        <v>173.18</v>
      </c>
      <c r="N42">
        <v>108</v>
      </c>
      <c r="O42" s="2">
        <v>18703.439999999999</v>
      </c>
      <c r="P42" t="s">
        <v>21</v>
      </c>
      <c r="R42" t="s">
        <v>53</v>
      </c>
    </row>
    <row r="43" spans="1:18" x14ac:dyDescent="0.2">
      <c r="A43" t="s">
        <v>72</v>
      </c>
      <c r="B43">
        <v>1422</v>
      </c>
      <c r="C43" s="1">
        <v>43745</v>
      </c>
      <c r="D43" t="s">
        <v>73</v>
      </c>
      <c r="E43" s="1">
        <v>43637</v>
      </c>
      <c r="F43">
        <v>0</v>
      </c>
      <c r="G43">
        <v>0</v>
      </c>
      <c r="H43" s="1">
        <v>43745</v>
      </c>
      <c r="I43" s="1">
        <v>43637</v>
      </c>
      <c r="J43" t="s">
        <v>20</v>
      </c>
      <c r="K43">
        <v>488</v>
      </c>
      <c r="L43">
        <v>88</v>
      </c>
      <c r="M43">
        <v>400</v>
      </c>
      <c r="N43">
        <v>108</v>
      </c>
      <c r="O43" s="2">
        <v>43200</v>
      </c>
      <c r="P43" t="s">
        <v>21</v>
      </c>
      <c r="R43" t="s">
        <v>74</v>
      </c>
    </row>
    <row r="44" spans="1:18" x14ac:dyDescent="0.2">
      <c r="A44" t="s">
        <v>62</v>
      </c>
      <c r="B44">
        <v>1593</v>
      </c>
      <c r="C44" s="1">
        <v>43781</v>
      </c>
      <c r="D44" t="s">
        <v>75</v>
      </c>
      <c r="E44" s="1">
        <v>43678</v>
      </c>
      <c r="F44">
        <v>0</v>
      </c>
      <c r="G44">
        <v>0</v>
      </c>
      <c r="H44" s="1">
        <v>43781</v>
      </c>
      <c r="I44" s="1">
        <v>43678</v>
      </c>
      <c r="J44" t="s">
        <v>20</v>
      </c>
      <c r="K44">
        <v>159</v>
      </c>
      <c r="L44">
        <v>28.67</v>
      </c>
      <c r="M44">
        <v>130.33000000000001</v>
      </c>
      <c r="N44">
        <v>103</v>
      </c>
      <c r="O44" s="2">
        <v>13423.99</v>
      </c>
      <c r="P44" t="s">
        <v>21</v>
      </c>
      <c r="R44" t="s">
        <v>55</v>
      </c>
    </row>
    <row r="45" spans="1:18" x14ac:dyDescent="0.2">
      <c r="A45" t="s">
        <v>62</v>
      </c>
      <c r="B45">
        <v>1423</v>
      </c>
      <c r="C45" s="1">
        <v>43745</v>
      </c>
      <c r="D45" t="s">
        <v>76</v>
      </c>
      <c r="E45" s="1">
        <v>43648</v>
      </c>
      <c r="F45">
        <v>0</v>
      </c>
      <c r="G45">
        <v>0</v>
      </c>
      <c r="H45" s="1">
        <v>43745</v>
      </c>
      <c r="I45" s="1">
        <v>43648</v>
      </c>
      <c r="J45" t="s">
        <v>20</v>
      </c>
      <c r="K45">
        <v>671</v>
      </c>
      <c r="L45">
        <v>121</v>
      </c>
      <c r="M45">
        <v>550</v>
      </c>
      <c r="N45">
        <v>97</v>
      </c>
      <c r="O45" s="2">
        <v>53350</v>
      </c>
      <c r="P45" t="s">
        <v>21</v>
      </c>
      <c r="R45" t="s">
        <v>55</v>
      </c>
    </row>
    <row r="46" spans="1:18" x14ac:dyDescent="0.2">
      <c r="A46" t="s">
        <v>77</v>
      </c>
      <c r="B46">
        <v>1426</v>
      </c>
      <c r="C46" s="1">
        <v>43746</v>
      </c>
      <c r="D46" t="s">
        <v>78</v>
      </c>
      <c r="E46" s="1">
        <v>43622</v>
      </c>
      <c r="F46">
        <v>0</v>
      </c>
      <c r="G46">
        <v>0</v>
      </c>
      <c r="H46" s="1">
        <v>43746</v>
      </c>
      <c r="I46" s="1">
        <v>43653</v>
      </c>
      <c r="J46" t="s">
        <v>20</v>
      </c>
      <c r="K46">
        <v>57.95</v>
      </c>
      <c r="L46">
        <v>10.45</v>
      </c>
      <c r="M46">
        <v>47.5</v>
      </c>
      <c r="N46">
        <v>93</v>
      </c>
      <c r="O46" s="2">
        <v>4417.5</v>
      </c>
      <c r="P46" t="s">
        <v>21</v>
      </c>
      <c r="R46" t="s">
        <v>79</v>
      </c>
    </row>
    <row r="47" spans="1:18" x14ac:dyDescent="0.2">
      <c r="A47" t="s">
        <v>52</v>
      </c>
      <c r="B47">
        <v>1815</v>
      </c>
      <c r="C47" s="1">
        <v>43810</v>
      </c>
      <c r="D47" t="str">
        <f>"411907810447"</f>
        <v>411907810447</v>
      </c>
      <c r="E47" s="1">
        <v>43699</v>
      </c>
      <c r="F47">
        <v>0</v>
      </c>
      <c r="G47">
        <v>0</v>
      </c>
      <c r="H47" s="1">
        <v>43810</v>
      </c>
      <c r="I47" s="1">
        <v>43719</v>
      </c>
      <c r="J47" t="s">
        <v>20</v>
      </c>
      <c r="K47">
        <v>111.58</v>
      </c>
      <c r="L47">
        <v>10.14</v>
      </c>
      <c r="M47">
        <v>101.44</v>
      </c>
      <c r="N47">
        <v>91</v>
      </c>
      <c r="O47" s="2">
        <v>9231.0400000000009</v>
      </c>
      <c r="P47" t="s">
        <v>21</v>
      </c>
      <c r="R47" t="s">
        <v>53</v>
      </c>
    </row>
    <row r="48" spans="1:18" x14ac:dyDescent="0.2">
      <c r="A48" t="s">
        <v>80</v>
      </c>
      <c r="B48">
        <v>1724</v>
      </c>
      <c r="C48" s="1">
        <v>43797</v>
      </c>
      <c r="D48" t="s">
        <v>81</v>
      </c>
      <c r="E48" s="1">
        <v>43677</v>
      </c>
      <c r="F48">
        <v>0</v>
      </c>
      <c r="G48">
        <v>0</v>
      </c>
      <c r="H48" s="1">
        <v>43797</v>
      </c>
      <c r="I48" s="1">
        <v>43708</v>
      </c>
      <c r="J48" t="s">
        <v>20</v>
      </c>
      <c r="K48" s="2">
        <v>3575</v>
      </c>
      <c r="L48">
        <v>325</v>
      </c>
      <c r="M48" s="2">
        <v>3250</v>
      </c>
      <c r="N48">
        <v>89</v>
      </c>
      <c r="O48" s="2">
        <v>289250</v>
      </c>
      <c r="P48" t="s">
        <v>21</v>
      </c>
      <c r="R48" t="s">
        <v>74</v>
      </c>
    </row>
    <row r="49" spans="1:18" x14ac:dyDescent="0.2">
      <c r="A49" t="s">
        <v>38</v>
      </c>
      <c r="B49">
        <v>1701</v>
      </c>
      <c r="C49" s="1">
        <v>43790</v>
      </c>
      <c r="D49" t="s">
        <v>82</v>
      </c>
      <c r="E49" s="1">
        <v>43677</v>
      </c>
      <c r="F49">
        <v>0</v>
      </c>
      <c r="G49">
        <v>0</v>
      </c>
      <c r="H49" s="1">
        <v>43791</v>
      </c>
      <c r="I49" s="1">
        <v>43708</v>
      </c>
      <c r="J49" t="s">
        <v>20</v>
      </c>
      <c r="K49">
        <v>223.06</v>
      </c>
      <c r="L49">
        <v>8.58</v>
      </c>
      <c r="M49">
        <v>214.48</v>
      </c>
      <c r="N49">
        <v>83</v>
      </c>
      <c r="O49" s="2">
        <v>17801.84</v>
      </c>
      <c r="P49" t="s">
        <v>21</v>
      </c>
      <c r="R49" t="s">
        <v>39</v>
      </c>
    </row>
    <row r="50" spans="1:18" x14ac:dyDescent="0.2">
      <c r="A50" t="s">
        <v>38</v>
      </c>
      <c r="B50">
        <v>1700</v>
      </c>
      <c r="C50" s="1">
        <v>43790</v>
      </c>
      <c r="D50" t="s">
        <v>82</v>
      </c>
      <c r="E50" s="1">
        <v>43677</v>
      </c>
      <c r="F50">
        <v>0</v>
      </c>
      <c r="G50">
        <v>0</v>
      </c>
      <c r="H50" s="1">
        <v>43791</v>
      </c>
      <c r="I50" s="1">
        <v>43708</v>
      </c>
      <c r="J50" t="s">
        <v>20</v>
      </c>
      <c r="K50">
        <v>568.78</v>
      </c>
      <c r="L50">
        <v>21.88</v>
      </c>
      <c r="M50">
        <v>546.9</v>
      </c>
      <c r="N50">
        <v>83</v>
      </c>
      <c r="O50" s="2">
        <v>45392.7</v>
      </c>
      <c r="P50" t="s">
        <v>21</v>
      </c>
      <c r="R50" t="s">
        <v>39</v>
      </c>
    </row>
    <row r="51" spans="1:18" x14ac:dyDescent="0.2">
      <c r="A51" t="s">
        <v>38</v>
      </c>
      <c r="B51">
        <v>1699</v>
      </c>
      <c r="C51" s="1">
        <v>43790</v>
      </c>
      <c r="D51" t="s">
        <v>82</v>
      </c>
      <c r="E51" s="1">
        <v>43677</v>
      </c>
      <c r="F51">
        <v>0</v>
      </c>
      <c r="G51">
        <v>0</v>
      </c>
      <c r="H51" s="1">
        <v>43791</v>
      </c>
      <c r="I51" s="1">
        <v>43708</v>
      </c>
      <c r="J51" t="s">
        <v>20</v>
      </c>
      <c r="K51">
        <v>35.380000000000003</v>
      </c>
      <c r="L51">
        <v>1.36</v>
      </c>
      <c r="M51">
        <v>34.020000000000003</v>
      </c>
      <c r="N51">
        <v>83</v>
      </c>
      <c r="O51" s="2">
        <v>2823.66</v>
      </c>
      <c r="P51" t="s">
        <v>21</v>
      </c>
      <c r="R51" t="s">
        <v>39</v>
      </c>
    </row>
    <row r="52" spans="1:18" x14ac:dyDescent="0.2">
      <c r="A52" t="s">
        <v>83</v>
      </c>
      <c r="B52">
        <v>1592</v>
      </c>
      <c r="C52" s="1">
        <v>43781</v>
      </c>
      <c r="D52" t="s">
        <v>84</v>
      </c>
      <c r="E52" s="1">
        <v>43669</v>
      </c>
      <c r="F52">
        <v>0</v>
      </c>
      <c r="G52">
        <v>0</v>
      </c>
      <c r="H52" s="1">
        <v>43781</v>
      </c>
      <c r="I52" s="1">
        <v>43699</v>
      </c>
      <c r="J52" t="s">
        <v>20</v>
      </c>
      <c r="K52">
        <v>291.58</v>
      </c>
      <c r="L52">
        <v>52.58</v>
      </c>
      <c r="M52">
        <v>239</v>
      </c>
      <c r="N52">
        <v>82</v>
      </c>
      <c r="O52" s="2">
        <v>19598</v>
      </c>
      <c r="P52" t="s">
        <v>21</v>
      </c>
      <c r="R52" t="s">
        <v>43</v>
      </c>
    </row>
    <row r="53" spans="1:18" x14ac:dyDescent="0.2">
      <c r="A53" t="s">
        <v>52</v>
      </c>
      <c r="B53">
        <v>1834</v>
      </c>
      <c r="C53" s="1">
        <v>43816</v>
      </c>
      <c r="D53" t="str">
        <f>"411907422740"</f>
        <v>411907422740</v>
      </c>
      <c r="E53" s="1">
        <v>43687</v>
      </c>
      <c r="F53">
        <v>0</v>
      </c>
      <c r="G53">
        <v>0</v>
      </c>
      <c r="H53" s="1">
        <v>43816</v>
      </c>
      <c r="I53" s="1">
        <v>43738</v>
      </c>
      <c r="J53" t="s">
        <v>20</v>
      </c>
      <c r="K53">
        <v>182.38</v>
      </c>
      <c r="L53">
        <v>16.579999999999998</v>
      </c>
      <c r="M53">
        <v>165.8</v>
      </c>
      <c r="N53">
        <v>78</v>
      </c>
      <c r="O53" s="2">
        <v>12932.4</v>
      </c>
      <c r="P53" t="s">
        <v>21</v>
      </c>
      <c r="R53" t="s">
        <v>53</v>
      </c>
    </row>
    <row r="54" spans="1:18" x14ac:dyDescent="0.2">
      <c r="A54" t="s">
        <v>85</v>
      </c>
      <c r="B54">
        <v>1429</v>
      </c>
      <c r="C54" s="1">
        <v>43746</v>
      </c>
      <c r="D54" t="str">
        <f>"19301704"</f>
        <v>19301704</v>
      </c>
      <c r="E54" s="1">
        <v>43616</v>
      </c>
      <c r="F54">
        <v>0</v>
      </c>
      <c r="G54">
        <v>0</v>
      </c>
      <c r="H54" s="1">
        <v>43746</v>
      </c>
      <c r="I54" s="1">
        <v>43670</v>
      </c>
      <c r="J54" t="s">
        <v>20</v>
      </c>
      <c r="K54">
        <v>88</v>
      </c>
      <c r="L54">
        <v>8</v>
      </c>
      <c r="M54">
        <v>80</v>
      </c>
      <c r="N54">
        <v>76</v>
      </c>
      <c r="O54" s="2">
        <v>6080</v>
      </c>
      <c r="P54" t="s">
        <v>21</v>
      </c>
      <c r="R54" t="s">
        <v>86</v>
      </c>
    </row>
    <row r="55" spans="1:18" x14ac:dyDescent="0.2">
      <c r="A55" t="s">
        <v>87</v>
      </c>
      <c r="B55">
        <v>1668</v>
      </c>
      <c r="C55" s="1">
        <v>43782</v>
      </c>
      <c r="D55" t="s">
        <v>88</v>
      </c>
      <c r="E55" s="1">
        <v>43644</v>
      </c>
      <c r="F55">
        <v>0</v>
      </c>
      <c r="G55">
        <v>0</v>
      </c>
      <c r="H55" s="1">
        <v>43783</v>
      </c>
      <c r="I55" s="1">
        <v>43708</v>
      </c>
      <c r="J55" t="s">
        <v>20</v>
      </c>
      <c r="K55" s="2">
        <v>5986.63</v>
      </c>
      <c r="L55">
        <v>285.08</v>
      </c>
      <c r="M55" s="2">
        <v>5701.55</v>
      </c>
      <c r="N55">
        <v>75</v>
      </c>
      <c r="O55" s="2">
        <v>427616.25</v>
      </c>
      <c r="P55" t="s">
        <v>21</v>
      </c>
      <c r="R55" t="s">
        <v>51</v>
      </c>
    </row>
    <row r="56" spans="1:18" x14ac:dyDescent="0.2">
      <c r="A56" t="s">
        <v>77</v>
      </c>
      <c r="B56">
        <v>1427</v>
      </c>
      <c r="C56" s="1">
        <v>43746</v>
      </c>
      <c r="D56" t="s">
        <v>89</v>
      </c>
      <c r="E56" s="1">
        <v>43644</v>
      </c>
      <c r="F56">
        <v>0</v>
      </c>
      <c r="G56">
        <v>0</v>
      </c>
      <c r="H56" s="1">
        <v>43746</v>
      </c>
      <c r="I56" s="1">
        <v>43674</v>
      </c>
      <c r="J56" t="s">
        <v>20</v>
      </c>
      <c r="K56">
        <v>95.16</v>
      </c>
      <c r="L56">
        <v>17.16</v>
      </c>
      <c r="M56">
        <v>78</v>
      </c>
      <c r="N56">
        <v>72</v>
      </c>
      <c r="O56" s="2">
        <v>5616</v>
      </c>
      <c r="P56" t="s">
        <v>21</v>
      </c>
      <c r="R56" t="s">
        <v>79</v>
      </c>
    </row>
    <row r="57" spans="1:18" x14ac:dyDescent="0.2">
      <c r="A57" t="s">
        <v>77</v>
      </c>
      <c r="B57">
        <v>1428</v>
      </c>
      <c r="C57" s="1">
        <v>43746</v>
      </c>
      <c r="D57" t="s">
        <v>90</v>
      </c>
      <c r="E57" s="1">
        <v>43645</v>
      </c>
      <c r="F57">
        <v>0</v>
      </c>
      <c r="G57">
        <v>0</v>
      </c>
      <c r="H57" s="1">
        <v>43746</v>
      </c>
      <c r="I57" s="1">
        <v>43676</v>
      </c>
      <c r="J57" t="s">
        <v>20</v>
      </c>
      <c r="K57">
        <v>203.74</v>
      </c>
      <c r="L57">
        <v>36.74</v>
      </c>
      <c r="M57">
        <v>167</v>
      </c>
      <c r="N57">
        <v>70</v>
      </c>
      <c r="O57" s="2">
        <v>11690</v>
      </c>
      <c r="P57" t="s">
        <v>21</v>
      </c>
      <c r="R57" t="s">
        <v>79</v>
      </c>
    </row>
    <row r="58" spans="1:18" x14ac:dyDescent="0.2">
      <c r="A58" t="s">
        <v>62</v>
      </c>
      <c r="B58">
        <v>1596</v>
      </c>
      <c r="C58" s="1">
        <v>43781</v>
      </c>
      <c r="D58" t="s">
        <v>91</v>
      </c>
      <c r="E58" s="1">
        <v>43711</v>
      </c>
      <c r="F58">
        <v>0</v>
      </c>
      <c r="G58">
        <v>0</v>
      </c>
      <c r="H58" s="1">
        <v>43781</v>
      </c>
      <c r="I58" s="1">
        <v>43711</v>
      </c>
      <c r="J58" t="s">
        <v>20</v>
      </c>
      <c r="K58">
        <v>266</v>
      </c>
      <c r="L58">
        <v>47.97</v>
      </c>
      <c r="M58">
        <v>218.03</v>
      </c>
      <c r="N58">
        <v>70</v>
      </c>
      <c r="O58" s="2">
        <v>15262.1</v>
      </c>
      <c r="P58" t="s">
        <v>21</v>
      </c>
      <c r="R58" t="s">
        <v>55</v>
      </c>
    </row>
    <row r="59" spans="1:18" x14ac:dyDescent="0.2">
      <c r="A59" t="s">
        <v>92</v>
      </c>
      <c r="B59">
        <v>1436</v>
      </c>
      <c r="C59" s="1">
        <v>43746</v>
      </c>
      <c r="D59" t="str">
        <f>"195"</f>
        <v>195</v>
      </c>
      <c r="E59" s="1">
        <v>43591</v>
      </c>
      <c r="F59">
        <v>0</v>
      </c>
      <c r="G59">
        <v>0</v>
      </c>
      <c r="H59" s="1">
        <v>43746</v>
      </c>
      <c r="I59" s="1">
        <v>43677</v>
      </c>
      <c r="J59" t="s">
        <v>20</v>
      </c>
      <c r="K59">
        <v>799.1</v>
      </c>
      <c r="L59">
        <v>144.1</v>
      </c>
      <c r="M59">
        <v>655</v>
      </c>
      <c r="N59">
        <v>69</v>
      </c>
      <c r="O59" s="2">
        <v>45195</v>
      </c>
      <c r="P59" t="s">
        <v>21</v>
      </c>
      <c r="R59" t="s">
        <v>93</v>
      </c>
    </row>
    <row r="60" spans="1:18" x14ac:dyDescent="0.2">
      <c r="A60" t="s">
        <v>92</v>
      </c>
      <c r="B60">
        <v>1435</v>
      </c>
      <c r="C60" s="1">
        <v>43746</v>
      </c>
      <c r="D60" t="str">
        <f>"189"</f>
        <v>189</v>
      </c>
      <c r="E60" s="1">
        <v>43591</v>
      </c>
      <c r="F60">
        <v>0</v>
      </c>
      <c r="G60">
        <v>0</v>
      </c>
      <c r="H60" s="1">
        <v>43746</v>
      </c>
      <c r="I60" s="1">
        <v>43677</v>
      </c>
      <c r="J60" t="s">
        <v>20</v>
      </c>
      <c r="K60">
        <v>251.32</v>
      </c>
      <c r="L60">
        <v>45.32</v>
      </c>
      <c r="M60">
        <v>206</v>
      </c>
      <c r="N60">
        <v>69</v>
      </c>
      <c r="O60" s="2">
        <v>14214</v>
      </c>
      <c r="P60" t="s">
        <v>21</v>
      </c>
      <c r="R60" t="s">
        <v>93</v>
      </c>
    </row>
    <row r="61" spans="1:18" x14ac:dyDescent="0.2">
      <c r="A61" t="s">
        <v>94</v>
      </c>
      <c r="B61">
        <v>1424</v>
      </c>
      <c r="C61" s="1">
        <v>43746</v>
      </c>
      <c r="D61" t="s">
        <v>95</v>
      </c>
      <c r="E61" s="1">
        <v>43646</v>
      </c>
      <c r="F61">
        <v>0</v>
      </c>
      <c r="G61">
        <v>0</v>
      </c>
      <c r="H61" s="1">
        <v>43746</v>
      </c>
      <c r="I61" s="1">
        <v>43677</v>
      </c>
      <c r="J61" t="s">
        <v>20</v>
      </c>
      <c r="K61">
        <v>21.66</v>
      </c>
      <c r="L61">
        <v>3.91</v>
      </c>
      <c r="M61">
        <v>17.75</v>
      </c>
      <c r="N61">
        <v>69</v>
      </c>
      <c r="O61" s="2">
        <v>1224.75</v>
      </c>
      <c r="P61" t="s">
        <v>21</v>
      </c>
      <c r="R61" t="s">
        <v>96</v>
      </c>
    </row>
    <row r="62" spans="1:18" x14ac:dyDescent="0.2">
      <c r="A62" t="s">
        <v>49</v>
      </c>
      <c r="B62">
        <v>1431</v>
      </c>
      <c r="C62" s="1">
        <v>43746</v>
      </c>
      <c r="D62" t="s">
        <v>97</v>
      </c>
      <c r="E62" s="1">
        <v>43642</v>
      </c>
      <c r="F62">
        <v>0</v>
      </c>
      <c r="G62">
        <v>0</v>
      </c>
      <c r="H62" s="1">
        <v>43746</v>
      </c>
      <c r="I62" s="1">
        <v>43677</v>
      </c>
      <c r="J62" t="s">
        <v>20</v>
      </c>
      <c r="K62">
        <v>158.11000000000001</v>
      </c>
      <c r="L62">
        <v>28.51</v>
      </c>
      <c r="M62">
        <v>129.6</v>
      </c>
      <c r="N62">
        <v>69</v>
      </c>
      <c r="O62" s="2">
        <v>8942.4</v>
      </c>
      <c r="P62" t="s">
        <v>21</v>
      </c>
      <c r="R62" t="s">
        <v>51</v>
      </c>
    </row>
    <row r="63" spans="1:18" x14ac:dyDescent="0.2">
      <c r="A63" t="s">
        <v>98</v>
      </c>
      <c r="B63">
        <v>1425</v>
      </c>
      <c r="C63" s="1">
        <v>43746</v>
      </c>
      <c r="D63" t="str">
        <f>"0002124167"</f>
        <v>0002124167</v>
      </c>
      <c r="E63" s="1">
        <v>43616</v>
      </c>
      <c r="F63">
        <v>0</v>
      </c>
      <c r="G63">
        <v>0</v>
      </c>
      <c r="H63" s="1">
        <v>43746</v>
      </c>
      <c r="I63" s="1">
        <v>43677</v>
      </c>
      <c r="J63" t="s">
        <v>20</v>
      </c>
      <c r="K63">
        <v>201.3</v>
      </c>
      <c r="L63">
        <v>36.299999999999997</v>
      </c>
      <c r="M63">
        <v>165</v>
      </c>
      <c r="N63">
        <v>69</v>
      </c>
      <c r="O63" s="2">
        <v>11385</v>
      </c>
      <c r="P63" t="s">
        <v>21</v>
      </c>
      <c r="R63" t="s">
        <v>53</v>
      </c>
    </row>
    <row r="64" spans="1:18" x14ac:dyDescent="0.2">
      <c r="A64" t="s">
        <v>54</v>
      </c>
      <c r="B64">
        <v>1432</v>
      </c>
      <c r="C64" s="1">
        <v>43746</v>
      </c>
      <c r="D64" t="str">
        <f>"0002100488"</f>
        <v>0002100488</v>
      </c>
      <c r="E64" s="1">
        <v>43620</v>
      </c>
      <c r="F64">
        <v>0</v>
      </c>
      <c r="G64">
        <v>0</v>
      </c>
      <c r="H64" s="1">
        <v>43746</v>
      </c>
      <c r="I64" s="1">
        <v>43677</v>
      </c>
      <c r="J64" t="s">
        <v>20</v>
      </c>
      <c r="K64" s="2">
        <v>3904</v>
      </c>
      <c r="L64">
        <v>704</v>
      </c>
      <c r="M64" s="2">
        <v>3200</v>
      </c>
      <c r="N64">
        <v>69</v>
      </c>
      <c r="O64" s="2">
        <v>220800</v>
      </c>
      <c r="P64" t="s">
        <v>21</v>
      </c>
      <c r="R64" t="s">
        <v>55</v>
      </c>
    </row>
    <row r="65" spans="1:18" x14ac:dyDescent="0.2">
      <c r="A65" t="s">
        <v>99</v>
      </c>
      <c r="B65">
        <v>1430</v>
      </c>
      <c r="C65" s="1">
        <v>43746</v>
      </c>
      <c r="D65" t="s">
        <v>100</v>
      </c>
      <c r="E65" s="1">
        <v>43644</v>
      </c>
      <c r="F65">
        <v>0</v>
      </c>
      <c r="G65">
        <v>0</v>
      </c>
      <c r="H65" s="1">
        <v>43746</v>
      </c>
      <c r="I65" s="1">
        <v>43677</v>
      </c>
      <c r="J65" t="s">
        <v>20</v>
      </c>
      <c r="K65">
        <v>32.44</v>
      </c>
      <c r="L65">
        <v>5.85</v>
      </c>
      <c r="M65">
        <v>26.59</v>
      </c>
      <c r="N65">
        <v>69</v>
      </c>
      <c r="O65" s="2">
        <v>1834.71</v>
      </c>
      <c r="P65" t="s">
        <v>21</v>
      </c>
      <c r="R65" t="s">
        <v>101</v>
      </c>
    </row>
    <row r="66" spans="1:18" x14ac:dyDescent="0.2">
      <c r="A66" t="s">
        <v>94</v>
      </c>
      <c r="B66">
        <v>1594</v>
      </c>
      <c r="C66" s="1">
        <v>43781</v>
      </c>
      <c r="D66" t="s">
        <v>102</v>
      </c>
      <c r="E66" s="1">
        <v>43677</v>
      </c>
      <c r="F66">
        <v>0</v>
      </c>
      <c r="G66">
        <v>0</v>
      </c>
      <c r="H66" s="1">
        <v>43781</v>
      </c>
      <c r="I66" s="1">
        <v>43713</v>
      </c>
      <c r="J66" t="s">
        <v>20</v>
      </c>
      <c r="K66">
        <v>21.66</v>
      </c>
      <c r="L66">
        <v>3.91</v>
      </c>
      <c r="M66">
        <v>17.75</v>
      </c>
      <c r="N66">
        <v>68</v>
      </c>
      <c r="O66" s="2">
        <v>1207</v>
      </c>
      <c r="P66" t="s">
        <v>21</v>
      </c>
      <c r="R66" t="s">
        <v>96</v>
      </c>
    </row>
    <row r="67" spans="1:18" x14ac:dyDescent="0.2">
      <c r="A67" t="s">
        <v>77</v>
      </c>
      <c r="B67">
        <v>1598</v>
      </c>
      <c r="C67" s="1">
        <v>43781</v>
      </c>
      <c r="D67" t="s">
        <v>103</v>
      </c>
      <c r="E67" s="1">
        <v>43683</v>
      </c>
      <c r="F67">
        <v>0</v>
      </c>
      <c r="G67">
        <v>0</v>
      </c>
      <c r="H67" s="1">
        <v>43781</v>
      </c>
      <c r="I67" s="1">
        <v>43713</v>
      </c>
      <c r="J67" t="s">
        <v>20</v>
      </c>
      <c r="K67">
        <v>854.73</v>
      </c>
      <c r="L67">
        <v>154.13</v>
      </c>
      <c r="M67">
        <v>700.6</v>
      </c>
      <c r="N67">
        <v>68</v>
      </c>
      <c r="O67" s="2">
        <v>47640.800000000003</v>
      </c>
      <c r="P67" t="s">
        <v>21</v>
      </c>
      <c r="R67" t="s">
        <v>79</v>
      </c>
    </row>
    <row r="68" spans="1:18" x14ac:dyDescent="0.2">
      <c r="A68" t="s">
        <v>104</v>
      </c>
      <c r="B68">
        <v>1745</v>
      </c>
      <c r="C68" s="1">
        <v>43802</v>
      </c>
      <c r="D68" t="s">
        <v>105</v>
      </c>
      <c r="E68" s="1">
        <v>43734</v>
      </c>
      <c r="F68">
        <v>0</v>
      </c>
      <c r="G68">
        <v>0</v>
      </c>
      <c r="H68" s="1">
        <v>43802</v>
      </c>
      <c r="I68" s="1">
        <v>43734</v>
      </c>
      <c r="J68" t="s">
        <v>20</v>
      </c>
      <c r="K68" s="2">
        <v>1300</v>
      </c>
      <c r="L68">
        <v>0</v>
      </c>
      <c r="M68" s="2">
        <v>1300</v>
      </c>
      <c r="N68">
        <v>68</v>
      </c>
      <c r="O68" s="2">
        <v>88400</v>
      </c>
      <c r="P68" t="s">
        <v>21</v>
      </c>
      <c r="R68" t="s">
        <v>69</v>
      </c>
    </row>
    <row r="69" spans="1:18" x14ac:dyDescent="0.2">
      <c r="A69" t="s">
        <v>77</v>
      </c>
      <c r="B69">
        <v>1442</v>
      </c>
      <c r="C69" s="1">
        <v>43746</v>
      </c>
      <c r="D69" t="s">
        <v>106</v>
      </c>
      <c r="E69" s="1">
        <v>43652</v>
      </c>
      <c r="F69">
        <v>0</v>
      </c>
      <c r="G69">
        <v>0</v>
      </c>
      <c r="H69" s="1">
        <v>43746</v>
      </c>
      <c r="I69" s="1">
        <v>43682</v>
      </c>
      <c r="J69" t="s">
        <v>20</v>
      </c>
      <c r="K69">
        <v>452.78</v>
      </c>
      <c r="L69">
        <v>81.650000000000006</v>
      </c>
      <c r="M69">
        <v>371.13</v>
      </c>
      <c r="N69">
        <v>64</v>
      </c>
      <c r="O69" s="2">
        <v>23752.32</v>
      </c>
      <c r="P69" t="s">
        <v>21</v>
      </c>
      <c r="R69" t="s">
        <v>79</v>
      </c>
    </row>
    <row r="70" spans="1:18" x14ac:dyDescent="0.2">
      <c r="A70" t="s">
        <v>107</v>
      </c>
      <c r="B70">
        <v>1605</v>
      </c>
      <c r="C70" s="1">
        <v>43782</v>
      </c>
      <c r="D70" t="s">
        <v>108</v>
      </c>
      <c r="E70" s="1">
        <v>43728</v>
      </c>
      <c r="F70">
        <v>0</v>
      </c>
      <c r="G70">
        <v>0</v>
      </c>
      <c r="H70" s="1">
        <v>43782</v>
      </c>
      <c r="I70" s="1">
        <v>43728</v>
      </c>
      <c r="J70" t="s">
        <v>20</v>
      </c>
      <c r="K70">
        <v>581.94000000000005</v>
      </c>
      <c r="L70">
        <v>104.94</v>
      </c>
      <c r="M70">
        <v>477</v>
      </c>
      <c r="N70">
        <v>54</v>
      </c>
      <c r="O70" s="2">
        <v>25758</v>
      </c>
      <c r="P70" t="s">
        <v>21</v>
      </c>
      <c r="R70" t="s">
        <v>109</v>
      </c>
    </row>
    <row r="71" spans="1:18" x14ac:dyDescent="0.2">
      <c r="A71" t="s">
        <v>67</v>
      </c>
      <c r="B71">
        <v>1597</v>
      </c>
      <c r="C71" s="1">
        <v>43781</v>
      </c>
      <c r="D71" t="s">
        <v>110</v>
      </c>
      <c r="E71" s="1">
        <v>43727</v>
      </c>
      <c r="F71">
        <v>0</v>
      </c>
      <c r="G71">
        <v>0</v>
      </c>
      <c r="H71" s="1">
        <v>43781</v>
      </c>
      <c r="I71" s="1">
        <v>43727</v>
      </c>
      <c r="J71" t="s">
        <v>20</v>
      </c>
      <c r="K71">
        <v>304.48</v>
      </c>
      <c r="L71">
        <v>54.91</v>
      </c>
      <c r="M71">
        <v>249.57</v>
      </c>
      <c r="N71">
        <v>54</v>
      </c>
      <c r="O71" s="2">
        <v>13476.78</v>
      </c>
      <c r="P71" t="s">
        <v>21</v>
      </c>
      <c r="R71" t="s">
        <v>111</v>
      </c>
    </row>
    <row r="72" spans="1:18" x14ac:dyDescent="0.2">
      <c r="A72" t="s">
        <v>112</v>
      </c>
      <c r="B72">
        <v>1747</v>
      </c>
      <c r="C72" s="1">
        <v>43806</v>
      </c>
      <c r="D72" t="s">
        <v>113</v>
      </c>
      <c r="E72" s="1">
        <v>43717</v>
      </c>
      <c r="F72">
        <v>0</v>
      </c>
      <c r="G72">
        <v>0</v>
      </c>
      <c r="H72" s="1">
        <v>43806</v>
      </c>
      <c r="I72" s="1">
        <v>43753</v>
      </c>
      <c r="J72" t="s">
        <v>20</v>
      </c>
      <c r="K72">
        <v>307.88</v>
      </c>
      <c r="L72">
        <v>55.52</v>
      </c>
      <c r="M72">
        <v>252.36</v>
      </c>
      <c r="N72">
        <v>53</v>
      </c>
      <c r="O72" s="2">
        <v>13375.08</v>
      </c>
      <c r="P72" t="s">
        <v>21</v>
      </c>
      <c r="R72" t="s">
        <v>53</v>
      </c>
    </row>
    <row r="73" spans="1:18" x14ac:dyDescent="0.2">
      <c r="A73" t="s">
        <v>38</v>
      </c>
      <c r="B73">
        <v>1691</v>
      </c>
      <c r="C73" s="1">
        <v>43790</v>
      </c>
      <c r="D73" t="s">
        <v>114</v>
      </c>
      <c r="E73" s="1">
        <v>43708</v>
      </c>
      <c r="F73">
        <v>0</v>
      </c>
      <c r="G73">
        <v>0</v>
      </c>
      <c r="H73" s="1">
        <v>43791</v>
      </c>
      <c r="I73" s="1">
        <v>43738</v>
      </c>
      <c r="J73" t="s">
        <v>20</v>
      </c>
      <c r="K73">
        <v>788.84</v>
      </c>
      <c r="L73">
        <v>30.34</v>
      </c>
      <c r="M73">
        <v>758.5</v>
      </c>
      <c r="N73">
        <v>53</v>
      </c>
      <c r="O73" s="2">
        <v>40200.5</v>
      </c>
      <c r="P73" t="s">
        <v>21</v>
      </c>
      <c r="R73" t="s">
        <v>39</v>
      </c>
    </row>
    <row r="74" spans="1:18" x14ac:dyDescent="0.2">
      <c r="A74" t="s">
        <v>87</v>
      </c>
      <c r="B74">
        <v>1669</v>
      </c>
      <c r="C74" s="1">
        <v>43782</v>
      </c>
      <c r="D74" t="s">
        <v>115</v>
      </c>
      <c r="E74" s="1">
        <v>43677</v>
      </c>
      <c r="F74">
        <v>0</v>
      </c>
      <c r="G74">
        <v>0</v>
      </c>
      <c r="H74" s="1">
        <v>43783</v>
      </c>
      <c r="I74" s="1">
        <v>43738</v>
      </c>
      <c r="J74" t="s">
        <v>20</v>
      </c>
      <c r="K74">
        <v>997.78</v>
      </c>
      <c r="L74">
        <v>47.51</v>
      </c>
      <c r="M74">
        <v>950.27</v>
      </c>
      <c r="N74">
        <v>45</v>
      </c>
      <c r="O74" s="2">
        <v>42762.15</v>
      </c>
      <c r="P74" t="s">
        <v>21</v>
      </c>
      <c r="R74" t="s">
        <v>51</v>
      </c>
    </row>
    <row r="75" spans="1:18" x14ac:dyDescent="0.2">
      <c r="A75" t="s">
        <v>116</v>
      </c>
      <c r="B75">
        <v>1604</v>
      </c>
      <c r="C75" s="1">
        <v>43782</v>
      </c>
      <c r="D75" t="s">
        <v>117</v>
      </c>
      <c r="E75" s="1">
        <v>43679</v>
      </c>
      <c r="F75">
        <v>0</v>
      </c>
      <c r="G75">
        <v>0</v>
      </c>
      <c r="H75" s="1">
        <v>43782</v>
      </c>
      <c r="I75" s="1">
        <v>43738</v>
      </c>
      <c r="J75" t="s">
        <v>20</v>
      </c>
      <c r="K75">
        <v>150.04</v>
      </c>
      <c r="L75">
        <v>13.64</v>
      </c>
      <c r="M75">
        <v>136.4</v>
      </c>
      <c r="N75">
        <v>44</v>
      </c>
      <c r="O75" s="2">
        <v>6001.6</v>
      </c>
      <c r="P75" t="s">
        <v>21</v>
      </c>
      <c r="R75" t="s">
        <v>43</v>
      </c>
    </row>
    <row r="76" spans="1:18" x14ac:dyDescent="0.2">
      <c r="A76" t="s">
        <v>92</v>
      </c>
      <c r="B76">
        <v>1600</v>
      </c>
      <c r="C76" s="1">
        <v>43781</v>
      </c>
      <c r="D76" t="str">
        <f>"451"</f>
        <v>451</v>
      </c>
      <c r="E76" s="1">
        <v>43675</v>
      </c>
      <c r="F76">
        <v>0</v>
      </c>
      <c r="G76">
        <v>0</v>
      </c>
      <c r="H76" s="1">
        <v>43781</v>
      </c>
      <c r="I76" s="1">
        <v>43738</v>
      </c>
      <c r="J76" t="s">
        <v>20</v>
      </c>
      <c r="K76">
        <v>683.93</v>
      </c>
      <c r="L76">
        <v>123.33</v>
      </c>
      <c r="M76">
        <v>560.6</v>
      </c>
      <c r="N76">
        <v>43</v>
      </c>
      <c r="O76" s="2">
        <v>24105.8</v>
      </c>
      <c r="P76" t="s">
        <v>21</v>
      </c>
      <c r="R76" t="s">
        <v>93</v>
      </c>
    </row>
    <row r="77" spans="1:18" x14ac:dyDescent="0.2">
      <c r="A77" t="s">
        <v>94</v>
      </c>
      <c r="B77">
        <v>1595</v>
      </c>
      <c r="C77" s="1">
        <v>43781</v>
      </c>
      <c r="D77" t="s">
        <v>118</v>
      </c>
      <c r="E77" s="1">
        <v>43708</v>
      </c>
      <c r="F77">
        <v>0</v>
      </c>
      <c r="G77">
        <v>0</v>
      </c>
      <c r="H77" s="1">
        <v>43781</v>
      </c>
      <c r="I77" s="1">
        <v>43738</v>
      </c>
      <c r="J77" t="s">
        <v>20</v>
      </c>
      <c r="K77">
        <v>65.36</v>
      </c>
      <c r="L77">
        <v>11.79</v>
      </c>
      <c r="M77">
        <v>53.57</v>
      </c>
      <c r="N77">
        <v>43</v>
      </c>
      <c r="O77" s="2">
        <v>2303.5100000000002</v>
      </c>
      <c r="P77" t="s">
        <v>21</v>
      </c>
      <c r="R77" t="s">
        <v>96</v>
      </c>
    </row>
    <row r="78" spans="1:18" x14ac:dyDescent="0.2">
      <c r="A78" t="s">
        <v>119</v>
      </c>
      <c r="B78">
        <v>1610</v>
      </c>
      <c r="C78" s="1">
        <v>43782</v>
      </c>
      <c r="D78" t="str">
        <f>"0000019872"</f>
        <v>0000019872</v>
      </c>
      <c r="E78" s="1">
        <v>43678</v>
      </c>
      <c r="F78">
        <v>0</v>
      </c>
      <c r="G78">
        <v>0</v>
      </c>
      <c r="H78" s="1">
        <v>43782</v>
      </c>
      <c r="I78" s="1">
        <v>43739</v>
      </c>
      <c r="J78" t="s">
        <v>20</v>
      </c>
      <c r="K78">
        <v>9.8000000000000007</v>
      </c>
      <c r="L78">
        <v>1.77</v>
      </c>
      <c r="M78">
        <v>8.0299999999999994</v>
      </c>
      <c r="N78">
        <v>43</v>
      </c>
      <c r="O78">
        <v>345.29</v>
      </c>
      <c r="P78" t="s">
        <v>21</v>
      </c>
      <c r="R78" t="s">
        <v>28</v>
      </c>
    </row>
    <row r="79" spans="1:18" x14ac:dyDescent="0.2">
      <c r="A79" t="s">
        <v>62</v>
      </c>
      <c r="B79">
        <v>1607</v>
      </c>
      <c r="C79" s="1">
        <v>43782</v>
      </c>
      <c r="D79" t="s">
        <v>120</v>
      </c>
      <c r="E79" s="1">
        <v>43740</v>
      </c>
      <c r="F79">
        <v>0</v>
      </c>
      <c r="G79">
        <v>0</v>
      </c>
      <c r="H79" s="1">
        <v>43782</v>
      </c>
      <c r="I79" s="1">
        <v>43740</v>
      </c>
      <c r="J79" t="s">
        <v>20</v>
      </c>
      <c r="K79">
        <v>522</v>
      </c>
      <c r="L79">
        <v>94.13</v>
      </c>
      <c r="M79">
        <v>427.87</v>
      </c>
      <c r="N79">
        <v>42</v>
      </c>
      <c r="O79" s="2">
        <v>17970.54</v>
      </c>
      <c r="P79" t="s">
        <v>21</v>
      </c>
      <c r="R79" t="s">
        <v>121</v>
      </c>
    </row>
    <row r="80" spans="1:18" x14ac:dyDescent="0.2">
      <c r="A80" t="s">
        <v>98</v>
      </c>
      <c r="B80">
        <v>1441</v>
      </c>
      <c r="C80" s="1">
        <v>43746</v>
      </c>
      <c r="D80" t="str">
        <f>"0002131729"</f>
        <v>0002131729</v>
      </c>
      <c r="E80" s="1">
        <v>43646</v>
      </c>
      <c r="F80">
        <v>0</v>
      </c>
      <c r="G80">
        <v>0</v>
      </c>
      <c r="H80" s="1">
        <v>43746</v>
      </c>
      <c r="I80" s="1">
        <v>43707</v>
      </c>
      <c r="J80" t="s">
        <v>20</v>
      </c>
      <c r="K80">
        <v>187.39</v>
      </c>
      <c r="L80">
        <v>33.79</v>
      </c>
      <c r="M80">
        <v>153.6</v>
      </c>
      <c r="N80">
        <v>39</v>
      </c>
      <c r="O80" s="2">
        <v>5990.4</v>
      </c>
      <c r="P80" t="s">
        <v>21</v>
      </c>
      <c r="R80" t="s">
        <v>53</v>
      </c>
    </row>
    <row r="81" spans="1:18" x14ac:dyDescent="0.2">
      <c r="A81" t="s">
        <v>49</v>
      </c>
      <c r="B81">
        <v>1438</v>
      </c>
      <c r="C81" s="1">
        <v>43746</v>
      </c>
      <c r="D81" t="s">
        <v>122</v>
      </c>
      <c r="E81" s="1">
        <v>43668</v>
      </c>
      <c r="F81">
        <v>0</v>
      </c>
      <c r="G81">
        <v>0</v>
      </c>
      <c r="H81" s="1">
        <v>43746</v>
      </c>
      <c r="I81" s="1">
        <v>43708</v>
      </c>
      <c r="J81" t="s">
        <v>20</v>
      </c>
      <c r="K81">
        <v>976</v>
      </c>
      <c r="L81">
        <v>176</v>
      </c>
      <c r="M81">
        <v>800</v>
      </c>
      <c r="N81">
        <v>38</v>
      </c>
      <c r="O81" s="2">
        <v>30400</v>
      </c>
      <c r="P81" t="s">
        <v>21</v>
      </c>
      <c r="R81" t="s">
        <v>69</v>
      </c>
    </row>
    <row r="82" spans="1:18" x14ac:dyDescent="0.2">
      <c r="A82" t="s">
        <v>49</v>
      </c>
      <c r="B82">
        <v>1443</v>
      </c>
      <c r="C82" s="1">
        <v>43746</v>
      </c>
      <c r="D82" t="s">
        <v>123</v>
      </c>
      <c r="E82" s="1">
        <v>43668</v>
      </c>
      <c r="F82">
        <v>0</v>
      </c>
      <c r="G82">
        <v>0</v>
      </c>
      <c r="H82" s="1">
        <v>43746</v>
      </c>
      <c r="I82" s="1">
        <v>43708</v>
      </c>
      <c r="J82" t="s">
        <v>20</v>
      </c>
      <c r="K82">
        <v>512.4</v>
      </c>
      <c r="L82">
        <v>92.4</v>
      </c>
      <c r="M82">
        <v>420</v>
      </c>
      <c r="N82">
        <v>38</v>
      </c>
      <c r="O82" s="2">
        <v>15960</v>
      </c>
      <c r="P82" t="s">
        <v>21</v>
      </c>
      <c r="R82" t="s">
        <v>69</v>
      </c>
    </row>
    <row r="83" spans="1:18" x14ac:dyDescent="0.2">
      <c r="A83" t="s">
        <v>124</v>
      </c>
      <c r="B83">
        <v>1439</v>
      </c>
      <c r="C83" s="1">
        <v>43746</v>
      </c>
      <c r="D83" t="s">
        <v>125</v>
      </c>
      <c r="E83" s="1">
        <v>43636</v>
      </c>
      <c r="F83">
        <v>0</v>
      </c>
      <c r="G83">
        <v>0</v>
      </c>
      <c r="H83" s="1">
        <v>43746</v>
      </c>
      <c r="I83" s="1">
        <v>43708</v>
      </c>
      <c r="J83" t="s">
        <v>20</v>
      </c>
      <c r="K83">
        <v>231.75</v>
      </c>
      <c r="L83">
        <v>41.79</v>
      </c>
      <c r="M83">
        <v>189.96</v>
      </c>
      <c r="N83">
        <v>38</v>
      </c>
      <c r="O83" s="2">
        <v>7218.48</v>
      </c>
      <c r="P83" t="s">
        <v>21</v>
      </c>
      <c r="R83" t="s">
        <v>126</v>
      </c>
    </row>
    <row r="84" spans="1:18" x14ac:dyDescent="0.2">
      <c r="A84" t="s">
        <v>124</v>
      </c>
      <c r="B84">
        <v>1440</v>
      </c>
      <c r="C84" s="1">
        <v>43746</v>
      </c>
      <c r="D84" t="s">
        <v>127</v>
      </c>
      <c r="E84" s="1">
        <v>43636</v>
      </c>
      <c r="F84">
        <v>0</v>
      </c>
      <c r="G84">
        <v>0</v>
      </c>
      <c r="H84" s="1">
        <v>43746</v>
      </c>
      <c r="I84" s="1">
        <v>43708</v>
      </c>
      <c r="J84" t="s">
        <v>20</v>
      </c>
      <c r="K84">
        <v>231.75</v>
      </c>
      <c r="L84">
        <v>41.79</v>
      </c>
      <c r="M84">
        <v>189.96</v>
      </c>
      <c r="N84">
        <v>38</v>
      </c>
      <c r="O84" s="2">
        <v>7218.48</v>
      </c>
      <c r="P84" t="s">
        <v>21</v>
      </c>
      <c r="R84" t="s">
        <v>126</v>
      </c>
    </row>
    <row r="85" spans="1:18" x14ac:dyDescent="0.2">
      <c r="A85" t="s">
        <v>128</v>
      </c>
      <c r="B85">
        <v>1448</v>
      </c>
      <c r="C85" s="1">
        <v>43746</v>
      </c>
      <c r="D85" t="s">
        <v>129</v>
      </c>
      <c r="E85" s="1">
        <v>43691</v>
      </c>
      <c r="F85">
        <v>0</v>
      </c>
      <c r="G85">
        <v>0</v>
      </c>
      <c r="H85" s="1">
        <v>43746</v>
      </c>
      <c r="I85" s="1">
        <v>43711</v>
      </c>
      <c r="J85" t="s">
        <v>20</v>
      </c>
      <c r="K85">
        <v>120.53</v>
      </c>
      <c r="L85">
        <v>21.73</v>
      </c>
      <c r="M85">
        <v>98.8</v>
      </c>
      <c r="N85">
        <v>35</v>
      </c>
      <c r="O85" s="2">
        <v>3458</v>
      </c>
      <c r="P85" t="s">
        <v>21</v>
      </c>
      <c r="R85" t="s">
        <v>130</v>
      </c>
    </row>
    <row r="86" spans="1:18" x14ac:dyDescent="0.2">
      <c r="A86" t="s">
        <v>131</v>
      </c>
      <c r="B86">
        <v>1737</v>
      </c>
      <c r="C86" s="1">
        <v>43801</v>
      </c>
      <c r="D86" t="str">
        <f>"1930038823"</f>
        <v>1930038823</v>
      </c>
      <c r="E86" s="1">
        <v>43708</v>
      </c>
      <c r="F86">
        <v>0</v>
      </c>
      <c r="G86">
        <v>0</v>
      </c>
      <c r="H86" s="1">
        <v>43801</v>
      </c>
      <c r="I86" s="1">
        <v>43768</v>
      </c>
      <c r="J86" t="s">
        <v>20</v>
      </c>
      <c r="K86">
        <v>626.12</v>
      </c>
      <c r="L86">
        <v>112.91</v>
      </c>
      <c r="M86">
        <v>513.21</v>
      </c>
      <c r="N86">
        <v>33</v>
      </c>
      <c r="O86" s="2">
        <v>16935.93</v>
      </c>
      <c r="P86" t="s">
        <v>21</v>
      </c>
      <c r="R86" t="s">
        <v>79</v>
      </c>
    </row>
    <row r="87" spans="1:18" x14ac:dyDescent="0.2">
      <c r="A87" t="s">
        <v>131</v>
      </c>
      <c r="B87">
        <v>1736</v>
      </c>
      <c r="C87" s="1">
        <v>43801</v>
      </c>
      <c r="D87" t="str">
        <f>"1930040785"</f>
        <v>1930040785</v>
      </c>
      <c r="E87" s="1">
        <v>43708</v>
      </c>
      <c r="F87">
        <v>0</v>
      </c>
      <c r="G87">
        <v>0</v>
      </c>
      <c r="H87" s="1">
        <v>43801</v>
      </c>
      <c r="I87" s="1">
        <v>43768</v>
      </c>
      <c r="J87" t="s">
        <v>20</v>
      </c>
      <c r="K87">
        <v>764.31</v>
      </c>
      <c r="L87">
        <v>137.83000000000001</v>
      </c>
      <c r="M87">
        <v>626.48</v>
      </c>
      <c r="N87">
        <v>33</v>
      </c>
      <c r="O87" s="2">
        <v>20673.84</v>
      </c>
      <c r="P87" t="s">
        <v>21</v>
      </c>
      <c r="R87" t="s">
        <v>79</v>
      </c>
    </row>
    <row r="88" spans="1:18" x14ac:dyDescent="0.2">
      <c r="A88" t="s">
        <v>132</v>
      </c>
      <c r="B88">
        <v>1836</v>
      </c>
      <c r="C88" s="1">
        <v>43829</v>
      </c>
      <c r="D88" t="str">
        <f>"003072173729"</f>
        <v>003072173729</v>
      </c>
      <c r="E88" s="1">
        <v>43778</v>
      </c>
      <c r="F88">
        <v>0</v>
      </c>
      <c r="G88">
        <v>0</v>
      </c>
      <c r="H88" s="1">
        <v>43829</v>
      </c>
      <c r="I88" s="1">
        <v>43798</v>
      </c>
      <c r="J88" t="s">
        <v>20</v>
      </c>
      <c r="K88">
        <v>3.39</v>
      </c>
      <c r="L88">
        <v>0.57999999999999996</v>
      </c>
      <c r="M88">
        <v>2.81</v>
      </c>
      <c r="N88">
        <v>31</v>
      </c>
      <c r="O88">
        <v>87.11</v>
      </c>
      <c r="P88" t="s">
        <v>21</v>
      </c>
      <c r="R88" t="s">
        <v>130</v>
      </c>
    </row>
    <row r="89" spans="1:18" x14ac:dyDescent="0.2">
      <c r="A89" t="s">
        <v>132</v>
      </c>
      <c r="B89">
        <v>1835</v>
      </c>
      <c r="C89" s="1">
        <v>43829</v>
      </c>
      <c r="D89" t="str">
        <f>"003072173729"</f>
        <v>003072173729</v>
      </c>
      <c r="E89" s="1">
        <v>43778</v>
      </c>
      <c r="F89">
        <v>0</v>
      </c>
      <c r="G89">
        <v>0</v>
      </c>
      <c r="H89" s="1">
        <v>43829</v>
      </c>
      <c r="I89" s="1">
        <v>43798</v>
      </c>
      <c r="J89" t="s">
        <v>20</v>
      </c>
      <c r="K89">
        <v>16.54</v>
      </c>
      <c r="L89">
        <v>2.81</v>
      </c>
      <c r="M89">
        <v>13.73</v>
      </c>
      <c r="N89">
        <v>31</v>
      </c>
      <c r="O89">
        <v>425.63</v>
      </c>
      <c r="P89" t="s">
        <v>21</v>
      </c>
      <c r="R89" t="s">
        <v>130</v>
      </c>
    </row>
    <row r="90" spans="1:18" x14ac:dyDescent="0.2">
      <c r="A90" t="s">
        <v>112</v>
      </c>
      <c r="B90">
        <v>1666</v>
      </c>
      <c r="C90" s="1">
        <v>43782</v>
      </c>
      <c r="D90" t="s">
        <v>133</v>
      </c>
      <c r="E90" s="1">
        <v>43717</v>
      </c>
      <c r="F90">
        <v>0</v>
      </c>
      <c r="G90">
        <v>0</v>
      </c>
      <c r="H90" s="1">
        <v>43783</v>
      </c>
      <c r="I90" s="1">
        <v>43753</v>
      </c>
      <c r="J90" t="s">
        <v>20</v>
      </c>
      <c r="K90">
        <v>4.8600000000000003</v>
      </c>
      <c r="L90">
        <v>0.88</v>
      </c>
      <c r="M90">
        <v>3.98</v>
      </c>
      <c r="N90">
        <v>30</v>
      </c>
      <c r="O90">
        <v>119.4</v>
      </c>
      <c r="P90" t="s">
        <v>21</v>
      </c>
      <c r="R90" t="s">
        <v>53</v>
      </c>
    </row>
    <row r="91" spans="1:18" x14ac:dyDescent="0.2">
      <c r="A91" t="s">
        <v>112</v>
      </c>
      <c r="B91">
        <v>1667</v>
      </c>
      <c r="C91" s="1">
        <v>43782</v>
      </c>
      <c r="D91" t="s">
        <v>134</v>
      </c>
      <c r="E91" s="1">
        <v>43717</v>
      </c>
      <c r="F91">
        <v>0</v>
      </c>
      <c r="G91">
        <v>0</v>
      </c>
      <c r="H91" s="1">
        <v>43783</v>
      </c>
      <c r="I91" s="1">
        <v>43753</v>
      </c>
      <c r="J91" t="s">
        <v>20</v>
      </c>
      <c r="K91">
        <v>350.31</v>
      </c>
      <c r="L91">
        <v>63.17</v>
      </c>
      <c r="M91">
        <v>287.14</v>
      </c>
      <c r="N91">
        <v>30</v>
      </c>
      <c r="O91" s="2">
        <v>8614.2000000000007</v>
      </c>
      <c r="P91" t="s">
        <v>21</v>
      </c>
      <c r="R91" t="s">
        <v>53</v>
      </c>
    </row>
    <row r="92" spans="1:18" x14ac:dyDescent="0.2">
      <c r="A92" t="s">
        <v>112</v>
      </c>
      <c r="B92">
        <v>1664</v>
      </c>
      <c r="C92" s="1">
        <v>43782</v>
      </c>
      <c r="D92" t="s">
        <v>135</v>
      </c>
      <c r="E92" s="1">
        <v>43717</v>
      </c>
      <c r="F92">
        <v>0</v>
      </c>
      <c r="G92">
        <v>0</v>
      </c>
      <c r="H92" s="1">
        <v>43783</v>
      </c>
      <c r="I92" s="1">
        <v>43753</v>
      </c>
      <c r="J92" t="s">
        <v>20</v>
      </c>
      <c r="K92">
        <v>0.02</v>
      </c>
      <c r="L92">
        <v>0</v>
      </c>
      <c r="M92">
        <v>0.02</v>
      </c>
      <c r="N92">
        <v>30</v>
      </c>
      <c r="O92">
        <v>0.6</v>
      </c>
      <c r="P92" t="s">
        <v>21</v>
      </c>
      <c r="R92" t="s">
        <v>53</v>
      </c>
    </row>
    <row r="93" spans="1:18" x14ac:dyDescent="0.2">
      <c r="A93" t="s">
        <v>112</v>
      </c>
      <c r="B93">
        <v>1665</v>
      </c>
      <c r="C93" s="1">
        <v>43782</v>
      </c>
      <c r="D93" t="s">
        <v>136</v>
      </c>
      <c r="E93" s="1">
        <v>43717</v>
      </c>
      <c r="F93">
        <v>0</v>
      </c>
      <c r="G93">
        <v>0</v>
      </c>
      <c r="H93" s="1">
        <v>43783</v>
      </c>
      <c r="I93" s="1">
        <v>43753</v>
      </c>
      <c r="J93" t="s">
        <v>20</v>
      </c>
      <c r="K93">
        <v>386.25</v>
      </c>
      <c r="L93">
        <v>69.650000000000006</v>
      </c>
      <c r="M93">
        <v>316.60000000000002</v>
      </c>
      <c r="N93">
        <v>30</v>
      </c>
      <c r="O93" s="2">
        <v>9498</v>
      </c>
      <c r="P93" t="s">
        <v>21</v>
      </c>
      <c r="R93" t="s">
        <v>53</v>
      </c>
    </row>
    <row r="94" spans="1:18" x14ac:dyDescent="0.2">
      <c r="A94" t="s">
        <v>137</v>
      </c>
      <c r="B94">
        <v>1449</v>
      </c>
      <c r="C94" s="1">
        <v>43746</v>
      </c>
      <c r="D94" t="str">
        <f>"184350360306158"</f>
        <v>184350360306158</v>
      </c>
      <c r="E94" s="1">
        <v>43687</v>
      </c>
      <c r="F94">
        <v>0</v>
      </c>
      <c r="G94">
        <v>0</v>
      </c>
      <c r="H94" s="1">
        <v>43746</v>
      </c>
      <c r="I94" s="1">
        <v>43717</v>
      </c>
      <c r="J94" t="s">
        <v>20</v>
      </c>
      <c r="K94">
        <v>95.07</v>
      </c>
      <c r="L94">
        <v>17.14</v>
      </c>
      <c r="M94">
        <v>77.930000000000007</v>
      </c>
      <c r="N94">
        <v>29</v>
      </c>
      <c r="O94" s="2">
        <v>2259.9699999999998</v>
      </c>
      <c r="P94" t="s">
        <v>21</v>
      </c>
      <c r="R94" t="s">
        <v>138</v>
      </c>
    </row>
    <row r="95" spans="1:18" x14ac:dyDescent="0.2">
      <c r="A95" t="s">
        <v>137</v>
      </c>
      <c r="B95">
        <v>1451</v>
      </c>
      <c r="C95" s="1">
        <v>43746</v>
      </c>
      <c r="D95" t="str">
        <f>"184350570283145"</f>
        <v>184350570283145</v>
      </c>
      <c r="E95" s="1">
        <v>43687</v>
      </c>
      <c r="F95">
        <v>0</v>
      </c>
      <c r="G95">
        <v>0</v>
      </c>
      <c r="H95" s="1">
        <v>43746</v>
      </c>
      <c r="I95" s="1">
        <v>43717</v>
      </c>
      <c r="J95" t="s">
        <v>20</v>
      </c>
      <c r="K95">
        <v>64.459999999999994</v>
      </c>
      <c r="L95">
        <v>5.86</v>
      </c>
      <c r="M95">
        <v>58.6</v>
      </c>
      <c r="N95">
        <v>29</v>
      </c>
      <c r="O95" s="2">
        <v>1699.4</v>
      </c>
      <c r="P95" t="s">
        <v>21</v>
      </c>
      <c r="R95" t="s">
        <v>138</v>
      </c>
    </row>
    <row r="96" spans="1:18" x14ac:dyDescent="0.2">
      <c r="A96" t="s">
        <v>137</v>
      </c>
      <c r="B96">
        <v>1450</v>
      </c>
      <c r="C96" s="1">
        <v>43746</v>
      </c>
      <c r="D96" t="str">
        <f>"184350570284522"</f>
        <v>184350570284522</v>
      </c>
      <c r="E96" s="1">
        <v>43687</v>
      </c>
      <c r="F96">
        <v>0</v>
      </c>
      <c r="G96">
        <v>0</v>
      </c>
      <c r="H96" s="1">
        <v>43746</v>
      </c>
      <c r="I96" s="1">
        <v>43717</v>
      </c>
      <c r="J96" t="s">
        <v>20</v>
      </c>
      <c r="K96">
        <v>59.08</v>
      </c>
      <c r="L96">
        <v>10.65</v>
      </c>
      <c r="M96">
        <v>48.43</v>
      </c>
      <c r="N96">
        <v>29</v>
      </c>
      <c r="O96" s="2">
        <v>1404.47</v>
      </c>
      <c r="P96" t="s">
        <v>21</v>
      </c>
      <c r="R96" t="s">
        <v>138</v>
      </c>
    </row>
    <row r="97" spans="1:18" x14ac:dyDescent="0.2">
      <c r="A97" t="s">
        <v>49</v>
      </c>
      <c r="B97">
        <v>1733</v>
      </c>
      <c r="C97" s="1">
        <v>43797</v>
      </c>
      <c r="D97" t="s">
        <v>139</v>
      </c>
      <c r="E97" s="1">
        <v>43713</v>
      </c>
      <c r="F97">
        <v>0</v>
      </c>
      <c r="G97">
        <v>0</v>
      </c>
      <c r="H97" s="1">
        <v>43797</v>
      </c>
      <c r="I97" s="1">
        <v>43769</v>
      </c>
      <c r="J97" t="s">
        <v>20</v>
      </c>
      <c r="K97">
        <v>118.58</v>
      </c>
      <c r="L97">
        <v>21.38</v>
      </c>
      <c r="M97">
        <v>97.2</v>
      </c>
      <c r="N97">
        <v>28</v>
      </c>
      <c r="O97" s="2">
        <v>2721.6</v>
      </c>
      <c r="P97" t="s">
        <v>21</v>
      </c>
      <c r="R97" t="s">
        <v>69</v>
      </c>
    </row>
    <row r="98" spans="1:18" x14ac:dyDescent="0.2">
      <c r="A98" t="s">
        <v>140</v>
      </c>
      <c r="B98">
        <v>1730</v>
      </c>
      <c r="C98" s="1">
        <v>43797</v>
      </c>
      <c r="D98" t="str">
        <f>"367"</f>
        <v>367</v>
      </c>
      <c r="E98" s="1">
        <v>43769</v>
      </c>
      <c r="F98">
        <v>0</v>
      </c>
      <c r="G98">
        <v>0</v>
      </c>
      <c r="H98" s="1">
        <v>43797</v>
      </c>
      <c r="I98" s="1">
        <v>43769</v>
      </c>
      <c r="J98" t="s">
        <v>20</v>
      </c>
      <c r="K98">
        <v>262.14</v>
      </c>
      <c r="L98">
        <v>47.27</v>
      </c>
      <c r="M98">
        <v>214.87</v>
      </c>
      <c r="N98">
        <v>28</v>
      </c>
      <c r="O98" s="2">
        <v>6016.36</v>
      </c>
      <c r="P98" t="s">
        <v>21</v>
      </c>
      <c r="R98" t="s">
        <v>141</v>
      </c>
    </row>
    <row r="99" spans="1:18" x14ac:dyDescent="0.2">
      <c r="A99" t="s">
        <v>142</v>
      </c>
      <c r="B99">
        <v>1609</v>
      </c>
      <c r="C99" s="1">
        <v>43782</v>
      </c>
      <c r="D99" t="s">
        <v>143</v>
      </c>
      <c r="E99" s="1">
        <v>43726</v>
      </c>
      <c r="F99">
        <v>0</v>
      </c>
      <c r="G99">
        <v>0</v>
      </c>
      <c r="H99" s="1">
        <v>43782</v>
      </c>
      <c r="I99" s="1">
        <v>43756</v>
      </c>
      <c r="J99" t="s">
        <v>20</v>
      </c>
      <c r="K99">
        <v>461.16</v>
      </c>
      <c r="L99">
        <v>83.16</v>
      </c>
      <c r="M99">
        <v>378</v>
      </c>
      <c r="N99">
        <v>26</v>
      </c>
      <c r="O99" s="2">
        <v>9828</v>
      </c>
      <c r="P99" t="s">
        <v>21</v>
      </c>
      <c r="R99" t="s">
        <v>144</v>
      </c>
    </row>
    <row r="100" spans="1:18" x14ac:dyDescent="0.2">
      <c r="A100" t="s">
        <v>52</v>
      </c>
      <c r="B100">
        <v>1420</v>
      </c>
      <c r="C100" s="1">
        <v>43745</v>
      </c>
      <c r="D100" t="str">
        <f>"411907810448"</f>
        <v>411907810448</v>
      </c>
      <c r="E100" s="1">
        <v>43699</v>
      </c>
      <c r="F100">
        <v>0</v>
      </c>
      <c r="G100">
        <v>0</v>
      </c>
      <c r="H100" s="1">
        <v>43745</v>
      </c>
      <c r="I100" s="1">
        <v>43719</v>
      </c>
      <c r="J100" t="s">
        <v>20</v>
      </c>
      <c r="K100">
        <v>10.92</v>
      </c>
      <c r="L100">
        <v>2.02</v>
      </c>
      <c r="M100">
        <v>8.9</v>
      </c>
      <c r="N100">
        <v>26</v>
      </c>
      <c r="O100">
        <v>231.4</v>
      </c>
      <c r="P100" t="s">
        <v>21</v>
      </c>
      <c r="R100" t="s">
        <v>53</v>
      </c>
    </row>
    <row r="101" spans="1:18" x14ac:dyDescent="0.2">
      <c r="A101" t="s">
        <v>52</v>
      </c>
      <c r="B101">
        <v>1421</v>
      </c>
      <c r="C101" s="1">
        <v>43745</v>
      </c>
      <c r="D101" t="str">
        <f>"411907810452"</f>
        <v>411907810452</v>
      </c>
      <c r="E101" s="1">
        <v>43699</v>
      </c>
      <c r="F101">
        <v>0</v>
      </c>
      <c r="G101">
        <v>0</v>
      </c>
      <c r="H101" s="1">
        <v>43745</v>
      </c>
      <c r="I101" s="1">
        <v>43719</v>
      </c>
      <c r="J101" t="s">
        <v>20</v>
      </c>
      <c r="K101">
        <v>10.74</v>
      </c>
      <c r="L101">
        <v>1.94</v>
      </c>
      <c r="M101">
        <v>8.8000000000000007</v>
      </c>
      <c r="N101">
        <v>26</v>
      </c>
      <c r="O101">
        <v>228.8</v>
      </c>
      <c r="P101" t="s">
        <v>21</v>
      </c>
      <c r="R101" t="s">
        <v>53</v>
      </c>
    </row>
    <row r="102" spans="1:18" x14ac:dyDescent="0.2">
      <c r="A102" t="s">
        <v>52</v>
      </c>
      <c r="B102">
        <v>1419</v>
      </c>
      <c r="C102" s="1">
        <v>43745</v>
      </c>
      <c r="D102" t="str">
        <f>"411907810449"</f>
        <v>411907810449</v>
      </c>
      <c r="E102" s="1">
        <v>43699</v>
      </c>
      <c r="F102">
        <v>0</v>
      </c>
      <c r="G102">
        <v>0</v>
      </c>
      <c r="H102" s="1">
        <v>43745</v>
      </c>
      <c r="I102" s="1">
        <v>43719</v>
      </c>
      <c r="J102" t="s">
        <v>20</v>
      </c>
      <c r="K102">
        <v>10.07</v>
      </c>
      <c r="L102">
        <v>1.87</v>
      </c>
      <c r="M102">
        <v>8.1999999999999993</v>
      </c>
      <c r="N102">
        <v>26</v>
      </c>
      <c r="O102">
        <v>213.2</v>
      </c>
      <c r="P102" t="s">
        <v>21</v>
      </c>
      <c r="R102" t="s">
        <v>53</v>
      </c>
    </row>
    <row r="103" spans="1:18" x14ac:dyDescent="0.2">
      <c r="A103" t="s">
        <v>52</v>
      </c>
      <c r="B103">
        <v>1417</v>
      </c>
      <c r="C103" s="1">
        <v>43745</v>
      </c>
      <c r="D103" t="str">
        <f>"411907810451"</f>
        <v>411907810451</v>
      </c>
      <c r="E103" s="1">
        <v>43699</v>
      </c>
      <c r="F103">
        <v>0</v>
      </c>
      <c r="G103">
        <v>0</v>
      </c>
      <c r="H103" s="1">
        <v>43745</v>
      </c>
      <c r="I103" s="1">
        <v>43719</v>
      </c>
      <c r="J103" t="s">
        <v>20</v>
      </c>
      <c r="K103">
        <v>1.07</v>
      </c>
      <c r="L103">
        <v>0.1</v>
      </c>
      <c r="M103">
        <v>0.97</v>
      </c>
      <c r="N103">
        <v>26</v>
      </c>
      <c r="O103">
        <v>25.22</v>
      </c>
      <c r="P103" t="s">
        <v>21</v>
      </c>
      <c r="R103" t="s">
        <v>53</v>
      </c>
    </row>
    <row r="104" spans="1:18" x14ac:dyDescent="0.2">
      <c r="A104" t="s">
        <v>52</v>
      </c>
      <c r="B104">
        <v>1418</v>
      </c>
      <c r="C104" s="1">
        <v>43745</v>
      </c>
      <c r="D104" t="str">
        <f>"411907810450"</f>
        <v>411907810450</v>
      </c>
      <c r="E104" s="1">
        <v>43699</v>
      </c>
      <c r="F104">
        <v>0</v>
      </c>
      <c r="G104">
        <v>0</v>
      </c>
      <c r="H104" s="1">
        <v>43745</v>
      </c>
      <c r="I104" s="1">
        <v>43719</v>
      </c>
      <c r="J104" t="s">
        <v>20</v>
      </c>
      <c r="K104">
        <v>5.98</v>
      </c>
      <c r="L104">
        <v>0.54</v>
      </c>
      <c r="M104">
        <v>5.44</v>
      </c>
      <c r="N104">
        <v>26</v>
      </c>
      <c r="O104">
        <v>141.44</v>
      </c>
      <c r="P104" t="s">
        <v>21</v>
      </c>
      <c r="R104" t="s">
        <v>53</v>
      </c>
    </row>
    <row r="105" spans="1:18" x14ac:dyDescent="0.2">
      <c r="A105" t="s">
        <v>38</v>
      </c>
      <c r="B105">
        <v>1704</v>
      </c>
      <c r="C105" s="1">
        <v>43790</v>
      </c>
      <c r="D105" s="3">
        <v>49980</v>
      </c>
      <c r="E105" s="1">
        <v>43738</v>
      </c>
      <c r="F105">
        <v>0</v>
      </c>
      <c r="G105">
        <v>0</v>
      </c>
      <c r="H105" s="1">
        <v>43791</v>
      </c>
      <c r="I105" s="1">
        <v>43769</v>
      </c>
      <c r="J105" t="s">
        <v>20</v>
      </c>
      <c r="K105" s="2">
        <v>2178.9</v>
      </c>
      <c r="L105">
        <v>83.8</v>
      </c>
      <c r="M105" s="2">
        <v>2095.1</v>
      </c>
      <c r="N105">
        <v>22</v>
      </c>
      <c r="O105" s="2">
        <v>46092.2</v>
      </c>
      <c r="P105" t="s">
        <v>21</v>
      </c>
      <c r="R105" t="s">
        <v>39</v>
      </c>
    </row>
    <row r="106" spans="1:18" x14ac:dyDescent="0.2">
      <c r="A106" t="s">
        <v>87</v>
      </c>
      <c r="B106">
        <v>1670</v>
      </c>
      <c r="C106" s="1">
        <v>43782</v>
      </c>
      <c r="D106" t="s">
        <v>145</v>
      </c>
      <c r="E106" s="1">
        <v>43707</v>
      </c>
      <c r="F106">
        <v>0</v>
      </c>
      <c r="G106">
        <v>0</v>
      </c>
      <c r="H106" s="1">
        <v>43783</v>
      </c>
      <c r="I106" s="1">
        <v>43769</v>
      </c>
      <c r="J106" t="s">
        <v>20</v>
      </c>
      <c r="K106">
        <v>997.78</v>
      </c>
      <c r="L106">
        <v>47.51</v>
      </c>
      <c r="M106">
        <v>950.27</v>
      </c>
      <c r="N106">
        <v>14</v>
      </c>
      <c r="O106" s="2">
        <v>13303.78</v>
      </c>
      <c r="P106" t="s">
        <v>21</v>
      </c>
      <c r="R106" t="s">
        <v>51</v>
      </c>
    </row>
    <row r="107" spans="1:18" x14ac:dyDescent="0.2">
      <c r="A107" t="s">
        <v>52</v>
      </c>
      <c r="B107">
        <v>1822</v>
      </c>
      <c r="C107" s="1">
        <v>43812</v>
      </c>
      <c r="D107" t="str">
        <f>"411910567221"</f>
        <v>411910567221</v>
      </c>
      <c r="E107" s="1">
        <v>43778</v>
      </c>
      <c r="F107">
        <v>0</v>
      </c>
      <c r="G107">
        <v>0</v>
      </c>
      <c r="H107" s="1">
        <v>43812</v>
      </c>
      <c r="I107" s="1">
        <v>43798</v>
      </c>
      <c r="J107" t="s">
        <v>20</v>
      </c>
      <c r="K107">
        <v>10.72</v>
      </c>
      <c r="L107">
        <v>1.93</v>
      </c>
      <c r="M107">
        <v>8.7899999999999991</v>
      </c>
      <c r="N107">
        <v>14</v>
      </c>
      <c r="O107">
        <v>123.06</v>
      </c>
      <c r="P107" t="s">
        <v>21</v>
      </c>
      <c r="R107" t="s">
        <v>53</v>
      </c>
    </row>
    <row r="108" spans="1:18" x14ac:dyDescent="0.2">
      <c r="A108" t="s">
        <v>52</v>
      </c>
      <c r="B108">
        <v>1820</v>
      </c>
      <c r="C108" s="1">
        <v>43812</v>
      </c>
      <c r="D108" t="str">
        <f>"411910567218"</f>
        <v>411910567218</v>
      </c>
      <c r="E108" s="1">
        <v>43778</v>
      </c>
      <c r="F108">
        <v>0</v>
      </c>
      <c r="G108">
        <v>0</v>
      </c>
      <c r="H108" s="1">
        <v>43812</v>
      </c>
      <c r="I108" s="1">
        <v>43798</v>
      </c>
      <c r="J108" t="s">
        <v>20</v>
      </c>
      <c r="K108">
        <v>51.2</v>
      </c>
      <c r="L108">
        <v>9.23</v>
      </c>
      <c r="M108">
        <v>41.97</v>
      </c>
      <c r="N108">
        <v>14</v>
      </c>
      <c r="O108">
        <v>587.58000000000004</v>
      </c>
      <c r="P108" t="s">
        <v>21</v>
      </c>
      <c r="R108" t="s">
        <v>53</v>
      </c>
    </row>
    <row r="109" spans="1:18" x14ac:dyDescent="0.2">
      <c r="A109" t="s">
        <v>52</v>
      </c>
      <c r="B109">
        <v>1818</v>
      </c>
      <c r="C109" s="1">
        <v>43812</v>
      </c>
      <c r="D109" t="str">
        <f>"411910567219"</f>
        <v>411910567219</v>
      </c>
      <c r="E109" s="1">
        <v>43778</v>
      </c>
      <c r="F109">
        <v>0</v>
      </c>
      <c r="G109">
        <v>0</v>
      </c>
      <c r="H109" s="1">
        <v>43812</v>
      </c>
      <c r="I109" s="1">
        <v>43798</v>
      </c>
      <c r="J109" t="s">
        <v>20</v>
      </c>
      <c r="K109">
        <v>314.04000000000002</v>
      </c>
      <c r="L109">
        <v>28.55</v>
      </c>
      <c r="M109">
        <v>285.49</v>
      </c>
      <c r="N109">
        <v>14</v>
      </c>
      <c r="O109" s="2">
        <v>3996.86</v>
      </c>
      <c r="P109" t="s">
        <v>21</v>
      </c>
      <c r="R109" t="s">
        <v>53</v>
      </c>
    </row>
    <row r="110" spans="1:18" x14ac:dyDescent="0.2">
      <c r="A110" t="s">
        <v>52</v>
      </c>
      <c r="B110">
        <v>1819</v>
      </c>
      <c r="C110" s="1">
        <v>43812</v>
      </c>
      <c r="D110" t="str">
        <f>"411910567220"</f>
        <v>411910567220</v>
      </c>
      <c r="E110" s="1">
        <v>43778</v>
      </c>
      <c r="F110">
        <v>0</v>
      </c>
      <c r="G110">
        <v>0</v>
      </c>
      <c r="H110" s="1">
        <v>43812</v>
      </c>
      <c r="I110" s="1">
        <v>43798</v>
      </c>
      <c r="J110" t="s">
        <v>20</v>
      </c>
      <c r="K110">
        <v>374.51</v>
      </c>
      <c r="L110">
        <v>34.049999999999997</v>
      </c>
      <c r="M110">
        <v>340.46</v>
      </c>
      <c r="N110">
        <v>14</v>
      </c>
      <c r="O110" s="2">
        <v>4766.4399999999996</v>
      </c>
      <c r="P110" t="s">
        <v>21</v>
      </c>
      <c r="R110" t="s">
        <v>53</v>
      </c>
    </row>
    <row r="111" spans="1:18" x14ac:dyDescent="0.2">
      <c r="A111" t="s">
        <v>52</v>
      </c>
      <c r="B111">
        <v>1821</v>
      </c>
      <c r="C111" s="1">
        <v>43812</v>
      </c>
      <c r="D111" t="str">
        <f>"411910567217"</f>
        <v>411910567217</v>
      </c>
      <c r="E111" s="1">
        <v>43778</v>
      </c>
      <c r="F111">
        <v>0</v>
      </c>
      <c r="G111">
        <v>0</v>
      </c>
      <c r="H111" s="1">
        <v>43812</v>
      </c>
      <c r="I111" s="1">
        <v>43798</v>
      </c>
      <c r="J111" t="s">
        <v>20</v>
      </c>
      <c r="K111">
        <v>42.82</v>
      </c>
      <c r="L111">
        <v>7.72</v>
      </c>
      <c r="M111">
        <v>35.1</v>
      </c>
      <c r="N111">
        <v>14</v>
      </c>
      <c r="O111">
        <v>491.4</v>
      </c>
      <c r="P111" t="s">
        <v>21</v>
      </c>
      <c r="R111" t="s">
        <v>53</v>
      </c>
    </row>
    <row r="112" spans="1:18" x14ac:dyDescent="0.2">
      <c r="A112" t="s">
        <v>94</v>
      </c>
      <c r="B112">
        <v>1608</v>
      </c>
      <c r="C112" s="1">
        <v>43782</v>
      </c>
      <c r="D112" t="s">
        <v>146</v>
      </c>
      <c r="E112" s="1">
        <v>43738</v>
      </c>
      <c r="F112">
        <v>0</v>
      </c>
      <c r="G112">
        <v>0</v>
      </c>
      <c r="H112" s="1">
        <v>43782</v>
      </c>
      <c r="I112" s="1">
        <v>43769</v>
      </c>
      <c r="J112" t="s">
        <v>20</v>
      </c>
      <c r="K112">
        <v>93.27</v>
      </c>
      <c r="L112">
        <v>16.82</v>
      </c>
      <c r="M112">
        <v>76.45</v>
      </c>
      <c r="N112">
        <v>13</v>
      </c>
      <c r="O112">
        <v>993.85</v>
      </c>
      <c r="P112" t="s">
        <v>21</v>
      </c>
      <c r="R112" t="s">
        <v>96</v>
      </c>
    </row>
    <row r="113" spans="1:18" x14ac:dyDescent="0.2">
      <c r="A113" t="s">
        <v>147</v>
      </c>
      <c r="B113">
        <v>1611</v>
      </c>
      <c r="C113" s="1">
        <v>43782</v>
      </c>
      <c r="D113" t="s">
        <v>148</v>
      </c>
      <c r="E113" s="1">
        <v>43727</v>
      </c>
      <c r="F113">
        <v>0</v>
      </c>
      <c r="G113">
        <v>0</v>
      </c>
      <c r="H113" s="1">
        <v>43782</v>
      </c>
      <c r="I113" s="1">
        <v>43769</v>
      </c>
      <c r="J113" t="s">
        <v>20</v>
      </c>
      <c r="K113">
        <v>97.6</v>
      </c>
      <c r="L113">
        <v>17.600000000000001</v>
      </c>
      <c r="M113">
        <v>80</v>
      </c>
      <c r="N113">
        <v>13</v>
      </c>
      <c r="O113" s="2">
        <v>1040</v>
      </c>
      <c r="P113" t="s">
        <v>21</v>
      </c>
      <c r="R113" t="s">
        <v>144</v>
      </c>
    </row>
    <row r="114" spans="1:18" x14ac:dyDescent="0.2">
      <c r="A114" t="s">
        <v>77</v>
      </c>
      <c r="B114">
        <v>1599</v>
      </c>
      <c r="C114" s="1">
        <v>43781</v>
      </c>
      <c r="D114" t="s">
        <v>149</v>
      </c>
      <c r="E114" s="1">
        <v>43738</v>
      </c>
      <c r="F114">
        <v>0</v>
      </c>
      <c r="G114">
        <v>0</v>
      </c>
      <c r="H114" s="1">
        <v>43781</v>
      </c>
      <c r="I114" s="1">
        <v>43769</v>
      </c>
      <c r="J114" t="s">
        <v>20</v>
      </c>
      <c r="K114">
        <v>315.98</v>
      </c>
      <c r="L114">
        <v>56.98</v>
      </c>
      <c r="M114">
        <v>259</v>
      </c>
      <c r="N114">
        <v>12</v>
      </c>
      <c r="O114" s="2">
        <v>3108</v>
      </c>
      <c r="P114" t="s">
        <v>21</v>
      </c>
      <c r="R114" t="s">
        <v>79</v>
      </c>
    </row>
    <row r="115" spans="1:18" x14ac:dyDescent="0.2">
      <c r="A115" t="s">
        <v>52</v>
      </c>
      <c r="B115">
        <v>1577</v>
      </c>
      <c r="C115" s="1">
        <v>43781</v>
      </c>
      <c r="D115" t="str">
        <f>"411908484090"</f>
        <v>411908484090</v>
      </c>
      <c r="E115" s="1">
        <v>43718</v>
      </c>
      <c r="F115">
        <v>0</v>
      </c>
      <c r="G115">
        <v>0</v>
      </c>
      <c r="H115" s="1">
        <v>43781</v>
      </c>
      <c r="I115" s="1">
        <v>43769</v>
      </c>
      <c r="J115" t="s">
        <v>20</v>
      </c>
      <c r="K115">
        <v>41.92</v>
      </c>
      <c r="L115">
        <v>7.56</v>
      </c>
      <c r="M115">
        <v>34.36</v>
      </c>
      <c r="N115">
        <v>12</v>
      </c>
      <c r="O115">
        <v>412.32</v>
      </c>
      <c r="P115" t="s">
        <v>21</v>
      </c>
      <c r="R115" t="s">
        <v>53</v>
      </c>
    </row>
    <row r="116" spans="1:18" x14ac:dyDescent="0.2">
      <c r="A116" t="s">
        <v>52</v>
      </c>
      <c r="B116">
        <v>1585</v>
      </c>
      <c r="C116" s="1">
        <v>43781</v>
      </c>
      <c r="D116" t="str">
        <f>"411908484092"</f>
        <v>411908484092</v>
      </c>
      <c r="E116" s="1">
        <v>43718</v>
      </c>
      <c r="F116">
        <v>0</v>
      </c>
      <c r="G116">
        <v>0</v>
      </c>
      <c r="H116" s="1">
        <v>43781</v>
      </c>
      <c r="I116" s="1">
        <v>43769</v>
      </c>
      <c r="J116" t="s">
        <v>20</v>
      </c>
      <c r="K116">
        <v>21.89</v>
      </c>
      <c r="L116">
        <v>3.95</v>
      </c>
      <c r="M116">
        <v>17.940000000000001</v>
      </c>
      <c r="N116">
        <v>12</v>
      </c>
      <c r="O116">
        <v>215.28</v>
      </c>
      <c r="P116" t="s">
        <v>21</v>
      </c>
      <c r="R116" t="s">
        <v>53</v>
      </c>
    </row>
    <row r="117" spans="1:18" x14ac:dyDescent="0.2">
      <c r="A117" t="s">
        <v>52</v>
      </c>
      <c r="B117">
        <v>1579</v>
      </c>
      <c r="C117" s="1">
        <v>43781</v>
      </c>
      <c r="D117" t="str">
        <f>"411908484086"</f>
        <v>411908484086</v>
      </c>
      <c r="E117" s="1">
        <v>43718</v>
      </c>
      <c r="F117">
        <v>0</v>
      </c>
      <c r="G117">
        <v>0</v>
      </c>
      <c r="H117" s="1">
        <v>43781</v>
      </c>
      <c r="I117" s="1">
        <v>43769</v>
      </c>
      <c r="J117" t="s">
        <v>20</v>
      </c>
      <c r="K117">
        <v>28.21</v>
      </c>
      <c r="L117">
        <v>5.09</v>
      </c>
      <c r="M117">
        <v>23.12</v>
      </c>
      <c r="N117">
        <v>12</v>
      </c>
      <c r="O117">
        <v>277.44</v>
      </c>
      <c r="P117" t="s">
        <v>21</v>
      </c>
      <c r="R117" t="s">
        <v>53</v>
      </c>
    </row>
    <row r="118" spans="1:18" x14ac:dyDescent="0.2">
      <c r="A118" t="s">
        <v>52</v>
      </c>
      <c r="B118">
        <v>1578</v>
      </c>
      <c r="C118" s="1">
        <v>43781</v>
      </c>
      <c r="D118" t="str">
        <f>"411908484082"</f>
        <v>411908484082</v>
      </c>
      <c r="E118" s="1">
        <v>43718</v>
      </c>
      <c r="F118">
        <v>0</v>
      </c>
      <c r="G118">
        <v>0</v>
      </c>
      <c r="H118" s="1">
        <v>43781</v>
      </c>
      <c r="I118" s="1">
        <v>43769</v>
      </c>
      <c r="J118" t="s">
        <v>20</v>
      </c>
      <c r="K118">
        <v>208.25</v>
      </c>
      <c r="L118">
        <v>37.549999999999997</v>
      </c>
      <c r="M118">
        <v>170.7</v>
      </c>
      <c r="N118">
        <v>12</v>
      </c>
      <c r="O118" s="2">
        <v>2048.4</v>
      </c>
      <c r="P118" t="s">
        <v>21</v>
      </c>
      <c r="R118" t="s">
        <v>53</v>
      </c>
    </row>
    <row r="119" spans="1:18" x14ac:dyDescent="0.2">
      <c r="A119" t="s">
        <v>52</v>
      </c>
      <c r="B119">
        <v>1580</v>
      </c>
      <c r="C119" s="1">
        <v>43781</v>
      </c>
      <c r="D119" t="str">
        <f>"411908484079"</f>
        <v>411908484079</v>
      </c>
      <c r="E119" s="1">
        <v>43718</v>
      </c>
      <c r="F119">
        <v>0</v>
      </c>
      <c r="G119">
        <v>0</v>
      </c>
      <c r="H119" s="1">
        <v>43781</v>
      </c>
      <c r="I119" s="1">
        <v>43769</v>
      </c>
      <c r="J119" t="s">
        <v>20</v>
      </c>
      <c r="K119">
        <v>43.91</v>
      </c>
      <c r="L119">
        <v>7.92</v>
      </c>
      <c r="M119">
        <v>35.99</v>
      </c>
      <c r="N119">
        <v>12</v>
      </c>
      <c r="O119">
        <v>431.88</v>
      </c>
      <c r="P119" t="s">
        <v>21</v>
      </c>
      <c r="R119" t="s">
        <v>53</v>
      </c>
    </row>
    <row r="120" spans="1:18" x14ac:dyDescent="0.2">
      <c r="A120" t="s">
        <v>52</v>
      </c>
      <c r="B120">
        <v>1575</v>
      </c>
      <c r="C120" s="1">
        <v>43781</v>
      </c>
      <c r="D120" t="str">
        <f>"411908484081"</f>
        <v>411908484081</v>
      </c>
      <c r="E120" s="1">
        <v>43718</v>
      </c>
      <c r="F120">
        <v>0</v>
      </c>
      <c r="G120">
        <v>0</v>
      </c>
      <c r="H120" s="1">
        <v>43781</v>
      </c>
      <c r="I120" s="1">
        <v>43769</v>
      </c>
      <c r="J120" t="s">
        <v>20</v>
      </c>
      <c r="K120">
        <v>51.34</v>
      </c>
      <c r="L120">
        <v>9.26</v>
      </c>
      <c r="M120">
        <v>42.08</v>
      </c>
      <c r="N120">
        <v>12</v>
      </c>
      <c r="O120">
        <v>504.96</v>
      </c>
      <c r="P120" t="s">
        <v>21</v>
      </c>
      <c r="R120" t="s">
        <v>53</v>
      </c>
    </row>
    <row r="121" spans="1:18" x14ac:dyDescent="0.2">
      <c r="A121" t="s">
        <v>52</v>
      </c>
      <c r="B121">
        <v>1581</v>
      </c>
      <c r="C121" s="1">
        <v>43781</v>
      </c>
      <c r="D121" t="str">
        <f>"411908484083"</f>
        <v>411908484083</v>
      </c>
      <c r="E121" s="1">
        <v>43718</v>
      </c>
      <c r="F121">
        <v>0</v>
      </c>
      <c r="G121">
        <v>0</v>
      </c>
      <c r="H121" s="1">
        <v>43781</v>
      </c>
      <c r="I121" s="1">
        <v>43769</v>
      </c>
      <c r="J121" t="s">
        <v>20</v>
      </c>
      <c r="K121">
        <v>193.41</v>
      </c>
      <c r="L121">
        <v>34.880000000000003</v>
      </c>
      <c r="M121">
        <v>158.53</v>
      </c>
      <c r="N121">
        <v>12</v>
      </c>
      <c r="O121" s="2">
        <v>1902.36</v>
      </c>
      <c r="P121" t="s">
        <v>21</v>
      </c>
      <c r="R121" t="s">
        <v>53</v>
      </c>
    </row>
    <row r="122" spans="1:18" x14ac:dyDescent="0.2">
      <c r="A122" t="s">
        <v>52</v>
      </c>
      <c r="B122">
        <v>1573</v>
      </c>
      <c r="C122" s="1">
        <v>43781</v>
      </c>
      <c r="D122" t="str">
        <f>"411908484088"</f>
        <v>411908484088</v>
      </c>
      <c r="E122" s="1">
        <v>43718</v>
      </c>
      <c r="F122">
        <v>0</v>
      </c>
      <c r="G122">
        <v>0</v>
      </c>
      <c r="H122" s="1">
        <v>43781</v>
      </c>
      <c r="I122" s="1">
        <v>43769</v>
      </c>
      <c r="J122" t="s">
        <v>20</v>
      </c>
      <c r="K122">
        <v>103.42</v>
      </c>
      <c r="L122">
        <v>9.4</v>
      </c>
      <c r="M122">
        <v>94.02</v>
      </c>
      <c r="N122">
        <v>12</v>
      </c>
      <c r="O122" s="2">
        <v>1128.24</v>
      </c>
      <c r="P122" t="s">
        <v>21</v>
      </c>
      <c r="R122" t="s">
        <v>53</v>
      </c>
    </row>
    <row r="123" spans="1:18" x14ac:dyDescent="0.2">
      <c r="A123" t="s">
        <v>52</v>
      </c>
      <c r="B123">
        <v>1571</v>
      </c>
      <c r="C123" s="1">
        <v>43781</v>
      </c>
      <c r="D123" t="str">
        <f>"411908484093"</f>
        <v>411908484093</v>
      </c>
      <c r="E123" s="1">
        <v>43718</v>
      </c>
      <c r="F123">
        <v>0</v>
      </c>
      <c r="G123">
        <v>0</v>
      </c>
      <c r="H123" s="1">
        <v>43781</v>
      </c>
      <c r="I123" s="1">
        <v>43769</v>
      </c>
      <c r="J123" t="s">
        <v>20</v>
      </c>
      <c r="K123">
        <v>144.93</v>
      </c>
      <c r="L123">
        <v>13.18</v>
      </c>
      <c r="M123">
        <v>131.75</v>
      </c>
      <c r="N123">
        <v>12</v>
      </c>
      <c r="O123" s="2">
        <v>1581</v>
      </c>
      <c r="P123" t="s">
        <v>21</v>
      </c>
      <c r="R123" t="s">
        <v>53</v>
      </c>
    </row>
    <row r="124" spans="1:18" x14ac:dyDescent="0.2">
      <c r="A124" t="s">
        <v>52</v>
      </c>
      <c r="B124">
        <v>1576</v>
      </c>
      <c r="C124" s="1">
        <v>43781</v>
      </c>
      <c r="D124" t="str">
        <f>"411908484089"</f>
        <v>411908484089</v>
      </c>
      <c r="E124" s="1">
        <v>43718</v>
      </c>
      <c r="F124">
        <v>0</v>
      </c>
      <c r="G124">
        <v>0</v>
      </c>
      <c r="H124" s="1">
        <v>43781</v>
      </c>
      <c r="I124" s="1">
        <v>43769</v>
      </c>
      <c r="J124" t="s">
        <v>20</v>
      </c>
      <c r="K124">
        <v>48.07</v>
      </c>
      <c r="L124">
        <v>8.67</v>
      </c>
      <c r="M124">
        <v>39.4</v>
      </c>
      <c r="N124">
        <v>12</v>
      </c>
      <c r="O124">
        <v>472.8</v>
      </c>
      <c r="P124" t="s">
        <v>21</v>
      </c>
      <c r="R124" t="s">
        <v>53</v>
      </c>
    </row>
    <row r="125" spans="1:18" x14ac:dyDescent="0.2">
      <c r="A125" t="s">
        <v>52</v>
      </c>
      <c r="B125">
        <v>1574</v>
      </c>
      <c r="C125" s="1">
        <v>43781</v>
      </c>
      <c r="D125" t="str">
        <f>"411908484084"</f>
        <v>411908484084</v>
      </c>
      <c r="E125" s="1">
        <v>43718</v>
      </c>
      <c r="F125">
        <v>0</v>
      </c>
      <c r="G125">
        <v>0</v>
      </c>
      <c r="H125" s="1">
        <v>43781</v>
      </c>
      <c r="I125" s="1">
        <v>43769</v>
      </c>
      <c r="J125" t="s">
        <v>20</v>
      </c>
      <c r="K125">
        <v>197.15</v>
      </c>
      <c r="L125">
        <v>35.549999999999997</v>
      </c>
      <c r="M125">
        <v>161.6</v>
      </c>
      <c r="N125">
        <v>12</v>
      </c>
      <c r="O125" s="2">
        <v>1939.2</v>
      </c>
      <c r="P125" t="s">
        <v>21</v>
      </c>
      <c r="R125" t="s">
        <v>53</v>
      </c>
    </row>
    <row r="126" spans="1:18" x14ac:dyDescent="0.2">
      <c r="A126" t="s">
        <v>52</v>
      </c>
      <c r="B126">
        <v>1572</v>
      </c>
      <c r="C126" s="1">
        <v>43781</v>
      </c>
      <c r="D126" t="str">
        <f>"411908484087"</f>
        <v>411908484087</v>
      </c>
      <c r="E126" s="1">
        <v>43718</v>
      </c>
      <c r="F126">
        <v>0</v>
      </c>
      <c r="G126">
        <v>0</v>
      </c>
      <c r="H126" s="1">
        <v>43781</v>
      </c>
      <c r="I126" s="1">
        <v>43769</v>
      </c>
      <c r="J126" t="s">
        <v>20</v>
      </c>
      <c r="K126">
        <v>51.97</v>
      </c>
      <c r="L126">
        <v>9.3699999999999992</v>
      </c>
      <c r="M126">
        <v>42.6</v>
      </c>
      <c r="N126">
        <v>12</v>
      </c>
      <c r="O126">
        <v>511.2</v>
      </c>
      <c r="P126" t="s">
        <v>21</v>
      </c>
      <c r="R126" t="s">
        <v>53</v>
      </c>
    </row>
    <row r="127" spans="1:18" x14ac:dyDescent="0.2">
      <c r="A127" t="s">
        <v>52</v>
      </c>
      <c r="B127">
        <v>1570</v>
      </c>
      <c r="C127" s="1">
        <v>43781</v>
      </c>
      <c r="D127" t="str">
        <f>"411909018239"</f>
        <v>411909018239</v>
      </c>
      <c r="E127" s="1">
        <v>43733</v>
      </c>
      <c r="F127">
        <v>0</v>
      </c>
      <c r="G127">
        <v>0</v>
      </c>
      <c r="H127" s="1">
        <v>43781</v>
      </c>
      <c r="I127" s="1">
        <v>43769</v>
      </c>
      <c r="J127" t="s">
        <v>20</v>
      </c>
      <c r="K127" s="2">
        <v>1524.65</v>
      </c>
      <c r="L127">
        <v>274.94</v>
      </c>
      <c r="M127" s="2">
        <v>1249.71</v>
      </c>
      <c r="N127">
        <v>12</v>
      </c>
      <c r="O127" s="2">
        <v>14996.52</v>
      </c>
      <c r="P127" t="s">
        <v>21</v>
      </c>
      <c r="R127" t="s">
        <v>53</v>
      </c>
    </row>
    <row r="128" spans="1:18" x14ac:dyDescent="0.2">
      <c r="A128" t="s">
        <v>52</v>
      </c>
      <c r="B128">
        <v>1582</v>
      </c>
      <c r="C128" s="1">
        <v>43781</v>
      </c>
      <c r="D128" t="str">
        <f>"411908484091"</f>
        <v>411908484091</v>
      </c>
      <c r="E128" s="1">
        <v>43718</v>
      </c>
      <c r="F128">
        <v>0</v>
      </c>
      <c r="G128">
        <v>0</v>
      </c>
      <c r="H128" s="1">
        <v>43781</v>
      </c>
      <c r="I128" s="1">
        <v>43769</v>
      </c>
      <c r="J128" t="s">
        <v>20</v>
      </c>
      <c r="K128">
        <v>9.49</v>
      </c>
      <c r="L128">
        <v>1.71</v>
      </c>
      <c r="M128">
        <v>7.78</v>
      </c>
      <c r="N128">
        <v>12</v>
      </c>
      <c r="O128">
        <v>93.36</v>
      </c>
      <c r="P128" t="s">
        <v>21</v>
      </c>
      <c r="R128" t="s">
        <v>53</v>
      </c>
    </row>
    <row r="129" spans="1:18" x14ac:dyDescent="0.2">
      <c r="A129" t="s">
        <v>52</v>
      </c>
      <c r="B129">
        <v>1583</v>
      </c>
      <c r="C129" s="1">
        <v>43781</v>
      </c>
      <c r="D129" t="str">
        <f>"411908484085"</f>
        <v>411908484085</v>
      </c>
      <c r="E129" s="1">
        <v>43718</v>
      </c>
      <c r="F129">
        <v>0</v>
      </c>
      <c r="G129">
        <v>0</v>
      </c>
      <c r="H129" s="1">
        <v>43781</v>
      </c>
      <c r="I129" s="1">
        <v>43769</v>
      </c>
      <c r="J129" t="s">
        <v>20</v>
      </c>
      <c r="K129">
        <v>32.35</v>
      </c>
      <c r="L129">
        <v>5.83</v>
      </c>
      <c r="M129">
        <v>26.52</v>
      </c>
      <c r="N129">
        <v>12</v>
      </c>
      <c r="O129">
        <v>318.24</v>
      </c>
      <c r="P129" t="s">
        <v>21</v>
      </c>
      <c r="R129" t="s">
        <v>53</v>
      </c>
    </row>
    <row r="130" spans="1:18" x14ac:dyDescent="0.2">
      <c r="A130" t="s">
        <v>52</v>
      </c>
      <c r="B130">
        <v>1584</v>
      </c>
      <c r="C130" s="1">
        <v>43781</v>
      </c>
      <c r="D130" t="str">
        <f>"411909018238"</f>
        <v>411909018238</v>
      </c>
      <c r="E130" s="1">
        <v>43733</v>
      </c>
      <c r="F130">
        <v>0</v>
      </c>
      <c r="G130">
        <v>0</v>
      </c>
      <c r="H130" s="1">
        <v>43781</v>
      </c>
      <c r="I130" s="1">
        <v>43769</v>
      </c>
      <c r="J130" t="s">
        <v>20</v>
      </c>
      <c r="K130">
        <v>25.97</v>
      </c>
      <c r="L130">
        <v>4.68</v>
      </c>
      <c r="M130">
        <v>21.29</v>
      </c>
      <c r="N130">
        <v>12</v>
      </c>
      <c r="O130">
        <v>255.48</v>
      </c>
      <c r="P130" t="s">
        <v>21</v>
      </c>
      <c r="R130" t="s">
        <v>53</v>
      </c>
    </row>
    <row r="131" spans="1:18" x14ac:dyDescent="0.2">
      <c r="A131" t="s">
        <v>52</v>
      </c>
      <c r="B131">
        <v>1555</v>
      </c>
      <c r="C131" s="1">
        <v>43762</v>
      </c>
      <c r="D131" t="str">
        <f>"411908967871"</f>
        <v>411908967871</v>
      </c>
      <c r="E131" s="1">
        <v>43732</v>
      </c>
      <c r="F131">
        <v>0</v>
      </c>
      <c r="G131">
        <v>0</v>
      </c>
      <c r="H131" s="1">
        <v>43762</v>
      </c>
      <c r="I131" s="1">
        <v>43752</v>
      </c>
      <c r="J131" t="s">
        <v>20</v>
      </c>
      <c r="K131">
        <v>10.72</v>
      </c>
      <c r="L131">
        <v>1.93</v>
      </c>
      <c r="M131">
        <v>8.7899999999999991</v>
      </c>
      <c r="N131">
        <v>10</v>
      </c>
      <c r="O131">
        <v>87.9</v>
      </c>
      <c r="P131" t="s">
        <v>21</v>
      </c>
      <c r="R131" t="s">
        <v>53</v>
      </c>
    </row>
    <row r="132" spans="1:18" x14ac:dyDescent="0.2">
      <c r="A132" t="s">
        <v>52</v>
      </c>
      <c r="B132">
        <v>1552</v>
      </c>
      <c r="C132" s="1">
        <v>43762</v>
      </c>
      <c r="D132" t="str">
        <f>"411908967873"</f>
        <v>411908967873</v>
      </c>
      <c r="E132" s="1">
        <v>43732</v>
      </c>
      <c r="F132">
        <v>0</v>
      </c>
      <c r="G132">
        <v>0</v>
      </c>
      <c r="H132" s="1">
        <v>43762</v>
      </c>
      <c r="I132" s="1">
        <v>43752</v>
      </c>
      <c r="J132" t="s">
        <v>20</v>
      </c>
      <c r="K132">
        <v>9.67</v>
      </c>
      <c r="L132">
        <v>0.88</v>
      </c>
      <c r="M132">
        <v>8.7899999999999991</v>
      </c>
      <c r="N132">
        <v>10</v>
      </c>
      <c r="O132">
        <v>87.9</v>
      </c>
      <c r="P132" t="s">
        <v>21</v>
      </c>
      <c r="R132" t="s">
        <v>53</v>
      </c>
    </row>
    <row r="133" spans="1:18" x14ac:dyDescent="0.2">
      <c r="A133" t="s">
        <v>52</v>
      </c>
      <c r="B133">
        <v>1553</v>
      </c>
      <c r="C133" s="1">
        <v>43762</v>
      </c>
      <c r="D133" t="str">
        <f>"411908967874"</f>
        <v>411908967874</v>
      </c>
      <c r="E133" s="1">
        <v>43732</v>
      </c>
      <c r="F133">
        <v>0</v>
      </c>
      <c r="G133">
        <v>0</v>
      </c>
      <c r="H133" s="1">
        <v>43762</v>
      </c>
      <c r="I133" s="1">
        <v>43752</v>
      </c>
      <c r="J133" t="s">
        <v>20</v>
      </c>
      <c r="K133">
        <v>9.67</v>
      </c>
      <c r="L133">
        <v>0.88</v>
      </c>
      <c r="M133">
        <v>8.7899999999999991</v>
      </c>
      <c r="N133">
        <v>10</v>
      </c>
      <c r="O133">
        <v>87.9</v>
      </c>
      <c r="P133" t="s">
        <v>21</v>
      </c>
      <c r="R133" t="s">
        <v>53</v>
      </c>
    </row>
    <row r="134" spans="1:18" x14ac:dyDescent="0.2">
      <c r="A134" t="s">
        <v>52</v>
      </c>
      <c r="B134">
        <v>1554</v>
      </c>
      <c r="C134" s="1">
        <v>43762</v>
      </c>
      <c r="D134" t="str">
        <f>"411908967872"</f>
        <v>411908967872</v>
      </c>
      <c r="E134" s="1">
        <v>43732</v>
      </c>
      <c r="F134">
        <v>0</v>
      </c>
      <c r="G134">
        <v>0</v>
      </c>
      <c r="H134" s="1">
        <v>43762</v>
      </c>
      <c r="I134" s="1">
        <v>43752</v>
      </c>
      <c r="J134" t="s">
        <v>20</v>
      </c>
      <c r="K134">
        <v>11.48</v>
      </c>
      <c r="L134">
        <v>2.0699999999999998</v>
      </c>
      <c r="M134">
        <v>9.41</v>
      </c>
      <c r="N134">
        <v>10</v>
      </c>
      <c r="O134">
        <v>94.1</v>
      </c>
      <c r="P134" t="s">
        <v>21</v>
      </c>
      <c r="R134" t="s">
        <v>53</v>
      </c>
    </row>
    <row r="135" spans="1:18" x14ac:dyDescent="0.2">
      <c r="A135" t="s">
        <v>52</v>
      </c>
      <c r="B135">
        <v>1556</v>
      </c>
      <c r="C135" s="1">
        <v>43762</v>
      </c>
      <c r="D135" t="str">
        <f>"411908967875"</f>
        <v>411908967875</v>
      </c>
      <c r="E135" s="1">
        <v>43732</v>
      </c>
      <c r="F135">
        <v>0</v>
      </c>
      <c r="G135">
        <v>0</v>
      </c>
      <c r="H135" s="1">
        <v>43762</v>
      </c>
      <c r="I135" s="1">
        <v>43752</v>
      </c>
      <c r="J135" t="s">
        <v>20</v>
      </c>
      <c r="K135">
        <v>10.72</v>
      </c>
      <c r="L135">
        <v>1.93</v>
      </c>
      <c r="M135">
        <v>8.7899999999999991</v>
      </c>
      <c r="N135">
        <v>10</v>
      </c>
      <c r="O135">
        <v>87.9</v>
      </c>
      <c r="P135" t="s">
        <v>21</v>
      </c>
      <c r="R135" t="s">
        <v>53</v>
      </c>
    </row>
    <row r="136" spans="1:18" x14ac:dyDescent="0.2">
      <c r="A136" t="s">
        <v>131</v>
      </c>
      <c r="B136">
        <v>1452</v>
      </c>
      <c r="C136" s="1">
        <v>43746</v>
      </c>
      <c r="D136" t="str">
        <f>"1930033986"</f>
        <v>1930033986</v>
      </c>
      <c r="E136" s="1">
        <v>43677</v>
      </c>
      <c r="F136">
        <v>0</v>
      </c>
      <c r="G136">
        <v>0</v>
      </c>
      <c r="H136" s="1">
        <v>43746</v>
      </c>
      <c r="I136" s="1">
        <v>43737</v>
      </c>
      <c r="J136" t="s">
        <v>20</v>
      </c>
      <c r="K136">
        <v>619.30999999999995</v>
      </c>
      <c r="L136">
        <v>111.68</v>
      </c>
      <c r="M136">
        <v>507.63</v>
      </c>
      <c r="N136">
        <v>9</v>
      </c>
      <c r="O136" s="2">
        <v>4568.67</v>
      </c>
      <c r="P136" t="s">
        <v>21</v>
      </c>
      <c r="R136" t="s">
        <v>79</v>
      </c>
    </row>
    <row r="137" spans="1:18" x14ac:dyDescent="0.2">
      <c r="A137" t="s">
        <v>131</v>
      </c>
      <c r="B137">
        <v>1453</v>
      </c>
      <c r="C137" s="1">
        <v>43746</v>
      </c>
      <c r="D137" t="str">
        <f>"1930036190"</f>
        <v>1930036190</v>
      </c>
      <c r="E137" s="1">
        <v>43677</v>
      </c>
      <c r="F137">
        <v>0</v>
      </c>
      <c r="G137">
        <v>0</v>
      </c>
      <c r="H137" s="1">
        <v>43746</v>
      </c>
      <c r="I137" s="1">
        <v>43737</v>
      </c>
      <c r="J137" t="s">
        <v>20</v>
      </c>
      <c r="K137">
        <v>756</v>
      </c>
      <c r="L137">
        <v>136.33000000000001</v>
      </c>
      <c r="M137">
        <v>619.66999999999996</v>
      </c>
      <c r="N137">
        <v>9</v>
      </c>
      <c r="O137" s="2">
        <v>5577.03</v>
      </c>
      <c r="P137" t="s">
        <v>21</v>
      </c>
      <c r="R137" t="s">
        <v>79</v>
      </c>
    </row>
    <row r="138" spans="1:18" x14ac:dyDescent="0.2">
      <c r="A138" t="s">
        <v>49</v>
      </c>
      <c r="B138">
        <v>1437</v>
      </c>
      <c r="C138" s="1">
        <v>43746</v>
      </c>
      <c r="D138" t="s">
        <v>150</v>
      </c>
      <c r="E138" s="1">
        <v>43682</v>
      </c>
      <c r="F138">
        <v>0</v>
      </c>
      <c r="G138">
        <v>0</v>
      </c>
      <c r="H138" s="1">
        <v>43746</v>
      </c>
      <c r="I138" s="1">
        <v>43738</v>
      </c>
      <c r="J138" t="s">
        <v>20</v>
      </c>
      <c r="K138">
        <v>131.76</v>
      </c>
      <c r="L138">
        <v>23.76</v>
      </c>
      <c r="M138">
        <v>108</v>
      </c>
      <c r="N138">
        <v>8</v>
      </c>
      <c r="O138">
        <v>864</v>
      </c>
      <c r="P138" t="s">
        <v>21</v>
      </c>
      <c r="R138" t="s">
        <v>69</v>
      </c>
    </row>
    <row r="139" spans="1:18" x14ac:dyDescent="0.2">
      <c r="A139" t="s">
        <v>151</v>
      </c>
      <c r="B139">
        <v>1686</v>
      </c>
      <c r="C139" s="1">
        <v>43788</v>
      </c>
      <c r="D139" t="s">
        <v>152</v>
      </c>
      <c r="E139" s="1">
        <v>43749</v>
      </c>
      <c r="F139">
        <v>0</v>
      </c>
      <c r="G139">
        <v>0</v>
      </c>
      <c r="H139" s="1">
        <v>43788</v>
      </c>
      <c r="I139" s="1">
        <v>43780</v>
      </c>
      <c r="J139" t="s">
        <v>20</v>
      </c>
      <c r="K139" s="2">
        <v>1463.12</v>
      </c>
      <c r="L139">
        <v>0</v>
      </c>
      <c r="M139" s="2">
        <v>1463.12</v>
      </c>
      <c r="N139">
        <v>8</v>
      </c>
      <c r="O139" s="2">
        <v>11704.96</v>
      </c>
      <c r="P139" t="s">
        <v>21</v>
      </c>
      <c r="R139" t="s">
        <v>153</v>
      </c>
    </row>
    <row r="140" spans="1:18" x14ac:dyDescent="0.2">
      <c r="A140" t="s">
        <v>151</v>
      </c>
      <c r="B140">
        <v>1687</v>
      </c>
      <c r="C140" s="1">
        <v>43788</v>
      </c>
      <c r="D140" t="s">
        <v>152</v>
      </c>
      <c r="E140" s="1">
        <v>43749</v>
      </c>
      <c r="F140">
        <v>0</v>
      </c>
      <c r="G140">
        <v>0</v>
      </c>
      <c r="H140" s="1">
        <v>43788</v>
      </c>
      <c r="I140" s="1">
        <v>43780</v>
      </c>
      <c r="J140" t="s">
        <v>20</v>
      </c>
      <c r="K140" s="2">
        <v>2914.24</v>
      </c>
      <c r="L140">
        <v>0</v>
      </c>
      <c r="M140" s="2">
        <v>2914.24</v>
      </c>
      <c r="N140">
        <v>8</v>
      </c>
      <c r="O140" s="2">
        <v>23313.919999999998</v>
      </c>
      <c r="P140" t="s">
        <v>21</v>
      </c>
      <c r="R140" t="s">
        <v>153</v>
      </c>
    </row>
    <row r="141" spans="1:18" x14ac:dyDescent="0.2">
      <c r="A141" t="s">
        <v>154</v>
      </c>
      <c r="B141">
        <v>1756</v>
      </c>
      <c r="C141" s="1">
        <v>43806</v>
      </c>
      <c r="D141" t="str">
        <f>"2550220191501127800"</f>
        <v>2550220191501127800</v>
      </c>
      <c r="E141" s="1">
        <v>43767</v>
      </c>
      <c r="F141">
        <v>0</v>
      </c>
      <c r="G141">
        <v>0</v>
      </c>
      <c r="H141" s="1">
        <v>43806</v>
      </c>
      <c r="I141" s="1">
        <v>43798</v>
      </c>
      <c r="J141" t="s">
        <v>20</v>
      </c>
      <c r="K141">
        <v>32.74</v>
      </c>
      <c r="L141">
        <v>1.52</v>
      </c>
      <c r="M141">
        <v>31.22</v>
      </c>
      <c r="N141">
        <v>8</v>
      </c>
      <c r="O141">
        <v>249.76</v>
      </c>
      <c r="P141" t="s">
        <v>21</v>
      </c>
      <c r="R141" t="s">
        <v>155</v>
      </c>
    </row>
    <row r="142" spans="1:18" x14ac:dyDescent="0.2">
      <c r="A142" t="s">
        <v>154</v>
      </c>
      <c r="B142">
        <v>1748</v>
      </c>
      <c r="C142" s="1">
        <v>43806</v>
      </c>
      <c r="D142" t="str">
        <f>"2550220191501128300"</f>
        <v>2550220191501128300</v>
      </c>
      <c r="E142" s="1">
        <v>43767</v>
      </c>
      <c r="F142">
        <v>0</v>
      </c>
      <c r="G142">
        <v>0</v>
      </c>
      <c r="H142" s="1">
        <v>43806</v>
      </c>
      <c r="I142" s="1">
        <v>43798</v>
      </c>
      <c r="J142" t="s">
        <v>20</v>
      </c>
      <c r="K142">
        <v>2.1800000000000002</v>
      </c>
      <c r="L142">
        <v>0.2</v>
      </c>
      <c r="M142">
        <v>1.98</v>
      </c>
      <c r="N142">
        <v>8</v>
      </c>
      <c r="O142">
        <v>15.84</v>
      </c>
      <c r="P142" t="s">
        <v>21</v>
      </c>
      <c r="R142" t="s">
        <v>155</v>
      </c>
    </row>
    <row r="143" spans="1:18" x14ac:dyDescent="0.2">
      <c r="A143" t="s">
        <v>154</v>
      </c>
      <c r="B143">
        <v>1758</v>
      </c>
      <c r="C143" s="1">
        <v>43806</v>
      </c>
      <c r="D143" t="str">
        <f>"2550220191501128200"</f>
        <v>2550220191501128200</v>
      </c>
      <c r="E143" s="1">
        <v>43767</v>
      </c>
      <c r="F143">
        <v>0</v>
      </c>
      <c r="G143">
        <v>0</v>
      </c>
      <c r="H143" s="1">
        <v>43806</v>
      </c>
      <c r="I143" s="1">
        <v>43798</v>
      </c>
      <c r="J143" t="s">
        <v>20</v>
      </c>
      <c r="K143">
        <v>10.71</v>
      </c>
      <c r="L143">
        <v>0.97</v>
      </c>
      <c r="M143">
        <v>9.74</v>
      </c>
      <c r="N143">
        <v>8</v>
      </c>
      <c r="O143">
        <v>77.92</v>
      </c>
      <c r="P143" t="s">
        <v>21</v>
      </c>
      <c r="R143" t="s">
        <v>155</v>
      </c>
    </row>
    <row r="144" spans="1:18" x14ac:dyDescent="0.2">
      <c r="A144" t="s">
        <v>154</v>
      </c>
      <c r="B144">
        <v>1751</v>
      </c>
      <c r="C144" s="1">
        <v>43806</v>
      </c>
      <c r="D144" t="str">
        <f>"2550220191501127500"</f>
        <v>2550220191501127500</v>
      </c>
      <c r="E144" s="1">
        <v>43767</v>
      </c>
      <c r="F144">
        <v>0</v>
      </c>
      <c r="G144">
        <v>0</v>
      </c>
      <c r="H144" s="1">
        <v>43806</v>
      </c>
      <c r="I144" s="1">
        <v>43798</v>
      </c>
      <c r="J144" t="s">
        <v>20</v>
      </c>
      <c r="K144">
        <v>2.1800000000000002</v>
      </c>
      <c r="L144">
        <v>0.2</v>
      </c>
      <c r="M144">
        <v>1.98</v>
      </c>
      <c r="N144">
        <v>8</v>
      </c>
      <c r="O144">
        <v>15.84</v>
      </c>
      <c r="P144" t="s">
        <v>21</v>
      </c>
      <c r="R144" t="s">
        <v>155</v>
      </c>
    </row>
    <row r="145" spans="1:18" x14ac:dyDescent="0.2">
      <c r="A145" t="s">
        <v>154</v>
      </c>
      <c r="B145">
        <v>1750</v>
      </c>
      <c r="C145" s="1">
        <v>43806</v>
      </c>
      <c r="D145" t="str">
        <f>"2550220191501129900"</f>
        <v>2550220191501129900</v>
      </c>
      <c r="E145" s="1">
        <v>43767</v>
      </c>
      <c r="F145">
        <v>0</v>
      </c>
      <c r="G145">
        <v>0</v>
      </c>
      <c r="H145" s="1">
        <v>43806</v>
      </c>
      <c r="I145" s="1">
        <v>43798</v>
      </c>
      <c r="J145" t="s">
        <v>20</v>
      </c>
      <c r="K145">
        <v>7.48</v>
      </c>
      <c r="L145">
        <v>0.68</v>
      </c>
      <c r="M145">
        <v>6.8</v>
      </c>
      <c r="N145">
        <v>8</v>
      </c>
      <c r="O145">
        <v>54.4</v>
      </c>
      <c r="P145" t="s">
        <v>21</v>
      </c>
      <c r="R145" t="s">
        <v>155</v>
      </c>
    </row>
    <row r="146" spans="1:18" x14ac:dyDescent="0.2">
      <c r="A146" t="s">
        <v>154</v>
      </c>
      <c r="B146">
        <v>1749</v>
      </c>
      <c r="C146" s="1">
        <v>43806</v>
      </c>
      <c r="D146" t="str">
        <f>"2550220191501128000"</f>
        <v>2550220191501128000</v>
      </c>
      <c r="E146" s="1">
        <v>43767</v>
      </c>
      <c r="F146">
        <v>0</v>
      </c>
      <c r="G146">
        <v>0</v>
      </c>
      <c r="H146" s="1">
        <v>43806</v>
      </c>
      <c r="I146" s="1">
        <v>43798</v>
      </c>
      <c r="J146" t="s">
        <v>20</v>
      </c>
      <c r="K146">
        <v>2.1800000000000002</v>
      </c>
      <c r="L146">
        <v>0.2</v>
      </c>
      <c r="M146">
        <v>1.98</v>
      </c>
      <c r="N146">
        <v>8</v>
      </c>
      <c r="O146">
        <v>15.84</v>
      </c>
      <c r="P146" t="s">
        <v>21</v>
      </c>
      <c r="R146" t="s">
        <v>155</v>
      </c>
    </row>
    <row r="147" spans="1:18" x14ac:dyDescent="0.2">
      <c r="A147" t="s">
        <v>154</v>
      </c>
      <c r="B147">
        <v>1753</v>
      </c>
      <c r="C147" s="1">
        <v>43806</v>
      </c>
      <c r="D147" t="str">
        <f>"2550220191501127700"</f>
        <v>2550220191501127700</v>
      </c>
      <c r="E147" s="1">
        <v>43767</v>
      </c>
      <c r="F147">
        <v>0</v>
      </c>
      <c r="G147">
        <v>0</v>
      </c>
      <c r="H147" s="1">
        <v>43806</v>
      </c>
      <c r="I147" s="1">
        <v>43798</v>
      </c>
      <c r="J147" t="s">
        <v>20</v>
      </c>
      <c r="K147">
        <v>28.03</v>
      </c>
      <c r="L147">
        <v>2.5499999999999998</v>
      </c>
      <c r="M147">
        <v>25.48</v>
      </c>
      <c r="N147">
        <v>8</v>
      </c>
      <c r="O147">
        <v>203.84</v>
      </c>
      <c r="P147" t="s">
        <v>21</v>
      </c>
      <c r="R147" t="s">
        <v>155</v>
      </c>
    </row>
    <row r="148" spans="1:18" x14ac:dyDescent="0.2">
      <c r="A148" t="s">
        <v>154</v>
      </c>
      <c r="B148">
        <v>1755</v>
      </c>
      <c r="C148" s="1">
        <v>43806</v>
      </c>
      <c r="D148" t="str">
        <f>"2550220191501129800"</f>
        <v>2550220191501129800</v>
      </c>
      <c r="E148" s="1">
        <v>43767</v>
      </c>
      <c r="F148">
        <v>0</v>
      </c>
      <c r="G148">
        <v>0</v>
      </c>
      <c r="H148" s="1">
        <v>43806</v>
      </c>
      <c r="I148" s="1">
        <v>43798</v>
      </c>
      <c r="J148" t="s">
        <v>20</v>
      </c>
      <c r="K148">
        <v>30.98</v>
      </c>
      <c r="L148">
        <v>2.82</v>
      </c>
      <c r="M148">
        <v>28.16</v>
      </c>
      <c r="N148">
        <v>8</v>
      </c>
      <c r="O148">
        <v>225.28</v>
      </c>
      <c r="P148" t="s">
        <v>21</v>
      </c>
      <c r="R148" t="s">
        <v>155</v>
      </c>
    </row>
    <row r="149" spans="1:18" x14ac:dyDescent="0.2">
      <c r="A149" t="s">
        <v>154</v>
      </c>
      <c r="B149">
        <v>1752</v>
      </c>
      <c r="C149" s="1">
        <v>43806</v>
      </c>
      <c r="D149" t="str">
        <f>"2550220191501128100"</f>
        <v>2550220191501128100</v>
      </c>
      <c r="E149" s="1">
        <v>43767</v>
      </c>
      <c r="F149">
        <v>0</v>
      </c>
      <c r="G149">
        <v>0</v>
      </c>
      <c r="H149" s="1">
        <v>43806</v>
      </c>
      <c r="I149" s="1">
        <v>43798</v>
      </c>
      <c r="J149" t="s">
        <v>20</v>
      </c>
      <c r="K149">
        <v>73.540000000000006</v>
      </c>
      <c r="L149">
        <v>6.68</v>
      </c>
      <c r="M149">
        <v>66.86</v>
      </c>
      <c r="N149">
        <v>8</v>
      </c>
      <c r="O149">
        <v>534.88</v>
      </c>
      <c r="P149" t="s">
        <v>21</v>
      </c>
      <c r="R149" t="s">
        <v>155</v>
      </c>
    </row>
    <row r="150" spans="1:18" x14ac:dyDescent="0.2">
      <c r="A150" t="s">
        <v>154</v>
      </c>
      <c r="B150">
        <v>1757</v>
      </c>
      <c r="C150" s="1">
        <v>43806</v>
      </c>
      <c r="D150" t="str">
        <f>"2550220191501127900"</f>
        <v>2550220191501127900</v>
      </c>
      <c r="E150" s="1">
        <v>43767</v>
      </c>
      <c r="F150">
        <v>0</v>
      </c>
      <c r="G150">
        <v>0</v>
      </c>
      <c r="H150" s="1">
        <v>43806</v>
      </c>
      <c r="I150" s="1">
        <v>43798</v>
      </c>
      <c r="J150" t="s">
        <v>20</v>
      </c>
      <c r="K150" s="2">
        <v>1496.23</v>
      </c>
      <c r="L150">
        <v>134.56</v>
      </c>
      <c r="M150" s="2">
        <v>1361.67</v>
      </c>
      <c r="N150">
        <v>8</v>
      </c>
      <c r="O150" s="2">
        <v>10893.36</v>
      </c>
      <c r="P150" t="s">
        <v>21</v>
      </c>
      <c r="R150" t="s">
        <v>155</v>
      </c>
    </row>
    <row r="151" spans="1:18" x14ac:dyDescent="0.2">
      <c r="A151" t="s">
        <v>154</v>
      </c>
      <c r="B151">
        <v>1754</v>
      </c>
      <c r="C151" s="1">
        <v>43806</v>
      </c>
      <c r="D151" t="str">
        <f>"2550220191501127600"</f>
        <v>2550220191501127600</v>
      </c>
      <c r="E151" s="1">
        <v>43767</v>
      </c>
      <c r="F151">
        <v>0</v>
      </c>
      <c r="G151">
        <v>0</v>
      </c>
      <c r="H151" s="1">
        <v>43806</v>
      </c>
      <c r="I151" s="1">
        <v>43798</v>
      </c>
      <c r="J151" t="s">
        <v>20</v>
      </c>
      <c r="K151">
        <v>7.5</v>
      </c>
      <c r="L151">
        <v>0.68</v>
      </c>
      <c r="M151">
        <v>6.82</v>
      </c>
      <c r="N151">
        <v>8</v>
      </c>
      <c r="O151">
        <v>54.56</v>
      </c>
      <c r="P151" t="s">
        <v>21</v>
      </c>
      <c r="R151" t="s">
        <v>155</v>
      </c>
    </row>
    <row r="152" spans="1:18" x14ac:dyDescent="0.2">
      <c r="A152" t="s">
        <v>132</v>
      </c>
      <c r="B152">
        <v>1454</v>
      </c>
      <c r="C152" s="1">
        <v>43746</v>
      </c>
      <c r="D152" t="str">
        <f>"003059867399"</f>
        <v>003059867399</v>
      </c>
      <c r="E152" s="1">
        <v>43718</v>
      </c>
      <c r="F152">
        <v>0</v>
      </c>
      <c r="G152">
        <v>0</v>
      </c>
      <c r="H152" s="1">
        <v>43746</v>
      </c>
      <c r="I152" s="1">
        <v>43738</v>
      </c>
      <c r="J152" t="s">
        <v>20</v>
      </c>
      <c r="K152">
        <v>17.03</v>
      </c>
      <c r="L152">
        <v>0</v>
      </c>
      <c r="M152">
        <v>17.03</v>
      </c>
      <c r="N152">
        <v>8</v>
      </c>
      <c r="O152">
        <v>136.24</v>
      </c>
      <c r="P152" t="s">
        <v>21</v>
      </c>
      <c r="R152" t="s">
        <v>130</v>
      </c>
    </row>
    <row r="153" spans="1:18" x14ac:dyDescent="0.2">
      <c r="A153" t="s">
        <v>132</v>
      </c>
      <c r="B153">
        <v>1455</v>
      </c>
      <c r="C153" s="1">
        <v>43746</v>
      </c>
      <c r="D153" t="str">
        <f>"003059867399"</f>
        <v>003059867399</v>
      </c>
      <c r="E153" s="1">
        <v>43718</v>
      </c>
      <c r="F153">
        <v>0</v>
      </c>
      <c r="G153">
        <v>0</v>
      </c>
      <c r="H153" s="1">
        <v>43746</v>
      </c>
      <c r="I153" s="1">
        <v>43738</v>
      </c>
      <c r="J153" t="s">
        <v>20</v>
      </c>
      <c r="K153">
        <v>3.43</v>
      </c>
      <c r="L153">
        <v>0</v>
      </c>
      <c r="M153">
        <v>3.43</v>
      </c>
      <c r="N153">
        <v>8</v>
      </c>
      <c r="O153">
        <v>27.44</v>
      </c>
      <c r="P153" t="s">
        <v>21</v>
      </c>
      <c r="R153" t="s">
        <v>130</v>
      </c>
    </row>
    <row r="154" spans="1:18" x14ac:dyDescent="0.2">
      <c r="A154" t="s">
        <v>156</v>
      </c>
      <c r="B154">
        <v>1446</v>
      </c>
      <c r="C154" s="1">
        <v>43746</v>
      </c>
      <c r="D154" t="str">
        <f>"16"</f>
        <v>16</v>
      </c>
      <c r="E154" s="1">
        <v>43739</v>
      </c>
      <c r="F154">
        <v>0</v>
      </c>
      <c r="G154">
        <v>0</v>
      </c>
      <c r="H154" s="1">
        <v>43746</v>
      </c>
      <c r="I154" s="1">
        <v>43739</v>
      </c>
      <c r="J154" t="s">
        <v>20</v>
      </c>
      <c r="K154" s="2">
        <v>3431.47</v>
      </c>
      <c r="L154">
        <v>0</v>
      </c>
      <c r="M154" s="2">
        <v>3431.47</v>
      </c>
      <c r="N154">
        <v>7</v>
      </c>
      <c r="O154" s="2">
        <v>24020.29</v>
      </c>
      <c r="P154" t="s">
        <v>21</v>
      </c>
      <c r="R154" t="s">
        <v>144</v>
      </c>
    </row>
    <row r="155" spans="1:18" x14ac:dyDescent="0.2">
      <c r="A155" t="s">
        <v>157</v>
      </c>
      <c r="B155">
        <v>1673</v>
      </c>
      <c r="C155" s="1">
        <v>43783</v>
      </c>
      <c r="D155" t="s">
        <v>27</v>
      </c>
      <c r="E155" s="1">
        <v>43742</v>
      </c>
      <c r="F155">
        <v>0</v>
      </c>
      <c r="G155">
        <v>0</v>
      </c>
      <c r="H155" s="1">
        <v>43783</v>
      </c>
      <c r="I155" s="1">
        <v>43776</v>
      </c>
      <c r="J155" t="s">
        <v>20</v>
      </c>
      <c r="K155" s="2">
        <v>1364.72</v>
      </c>
      <c r="L155">
        <v>0</v>
      </c>
      <c r="M155" s="2">
        <v>1364.72</v>
      </c>
      <c r="N155">
        <v>7</v>
      </c>
      <c r="O155" s="2">
        <v>9553.0400000000009</v>
      </c>
      <c r="P155" t="s">
        <v>21</v>
      </c>
      <c r="R155" t="s">
        <v>158</v>
      </c>
    </row>
    <row r="156" spans="1:18" x14ac:dyDescent="0.2">
      <c r="A156" t="s">
        <v>52</v>
      </c>
      <c r="B156">
        <v>1402</v>
      </c>
      <c r="C156" s="1">
        <v>43745</v>
      </c>
      <c r="D156" t="str">
        <f>"411907422754"</f>
        <v>411907422754</v>
      </c>
      <c r="E156" s="1">
        <v>43687</v>
      </c>
      <c r="F156">
        <v>0</v>
      </c>
      <c r="G156">
        <v>0</v>
      </c>
      <c r="H156" s="1">
        <v>43745</v>
      </c>
      <c r="I156" s="1">
        <v>43738</v>
      </c>
      <c r="J156" t="s">
        <v>20</v>
      </c>
      <c r="K156">
        <v>108.1</v>
      </c>
      <c r="L156">
        <v>9.83</v>
      </c>
      <c r="M156">
        <v>98.27</v>
      </c>
      <c r="N156">
        <v>7</v>
      </c>
      <c r="O156">
        <v>687.89</v>
      </c>
      <c r="P156" t="s">
        <v>21</v>
      </c>
      <c r="R156" t="s">
        <v>53</v>
      </c>
    </row>
    <row r="157" spans="1:18" x14ac:dyDescent="0.2">
      <c r="A157" t="s">
        <v>52</v>
      </c>
      <c r="B157">
        <v>1766</v>
      </c>
      <c r="C157" s="1">
        <v>43806</v>
      </c>
      <c r="D157" t="str">
        <f>"411909444938"</f>
        <v>411909444938</v>
      </c>
      <c r="E157" s="1">
        <v>43748</v>
      </c>
      <c r="F157">
        <v>0</v>
      </c>
      <c r="G157">
        <v>0</v>
      </c>
      <c r="H157" s="1">
        <v>43806</v>
      </c>
      <c r="I157" s="1">
        <v>43799</v>
      </c>
      <c r="J157" t="s">
        <v>20</v>
      </c>
      <c r="K157">
        <v>42.31</v>
      </c>
      <c r="L157">
        <v>7.63</v>
      </c>
      <c r="M157">
        <v>34.68</v>
      </c>
      <c r="N157">
        <v>7</v>
      </c>
      <c r="O157">
        <v>242.76</v>
      </c>
      <c r="P157" t="s">
        <v>21</v>
      </c>
      <c r="R157" t="s">
        <v>53</v>
      </c>
    </row>
    <row r="158" spans="1:18" x14ac:dyDescent="0.2">
      <c r="A158" t="s">
        <v>52</v>
      </c>
      <c r="B158">
        <v>1765</v>
      </c>
      <c r="C158" s="1">
        <v>43806</v>
      </c>
      <c r="D158" t="str">
        <f>"411909444937"</f>
        <v>411909444937</v>
      </c>
      <c r="E158" s="1">
        <v>43748</v>
      </c>
      <c r="F158">
        <v>0</v>
      </c>
      <c r="G158">
        <v>0</v>
      </c>
      <c r="H158" s="1">
        <v>43806</v>
      </c>
      <c r="I158" s="1">
        <v>43799</v>
      </c>
      <c r="J158" t="s">
        <v>20</v>
      </c>
      <c r="K158">
        <v>56.33</v>
      </c>
      <c r="L158">
        <v>10.16</v>
      </c>
      <c r="M158">
        <v>46.17</v>
      </c>
      <c r="N158">
        <v>7</v>
      </c>
      <c r="O158">
        <v>323.19</v>
      </c>
      <c r="P158" t="s">
        <v>21</v>
      </c>
      <c r="R158" t="s">
        <v>53</v>
      </c>
    </row>
    <row r="159" spans="1:18" x14ac:dyDescent="0.2">
      <c r="A159" t="s">
        <v>52</v>
      </c>
      <c r="B159">
        <v>1759</v>
      </c>
      <c r="C159" s="1">
        <v>43806</v>
      </c>
      <c r="D159" t="str">
        <f>"411909980845"</f>
        <v>411909980845</v>
      </c>
      <c r="E159" s="1">
        <v>43762</v>
      </c>
      <c r="F159">
        <v>0</v>
      </c>
      <c r="G159">
        <v>0</v>
      </c>
      <c r="H159" s="1">
        <v>43806</v>
      </c>
      <c r="I159" s="1">
        <v>43799</v>
      </c>
      <c r="J159" t="s">
        <v>20</v>
      </c>
      <c r="K159" s="2">
        <v>1475.46</v>
      </c>
      <c r="L159">
        <v>266.07</v>
      </c>
      <c r="M159" s="2">
        <v>1209.3900000000001</v>
      </c>
      <c r="N159">
        <v>7</v>
      </c>
      <c r="O159" s="2">
        <v>8465.73</v>
      </c>
      <c r="P159" t="s">
        <v>21</v>
      </c>
      <c r="R159" t="s">
        <v>53</v>
      </c>
    </row>
    <row r="160" spans="1:18" x14ac:dyDescent="0.2">
      <c r="A160" t="s">
        <v>52</v>
      </c>
      <c r="B160">
        <v>1774</v>
      </c>
      <c r="C160" s="1">
        <v>43806</v>
      </c>
      <c r="D160" t="str">
        <f>"411909444940"</f>
        <v>411909444940</v>
      </c>
      <c r="E160" s="1">
        <v>43748</v>
      </c>
      <c r="F160">
        <v>0</v>
      </c>
      <c r="G160">
        <v>0</v>
      </c>
      <c r="H160" s="1">
        <v>43806</v>
      </c>
      <c r="I160" s="1">
        <v>43799</v>
      </c>
      <c r="J160" t="s">
        <v>20</v>
      </c>
      <c r="K160">
        <v>20.34</v>
      </c>
      <c r="L160">
        <v>3.67</v>
      </c>
      <c r="M160">
        <v>16.670000000000002</v>
      </c>
      <c r="N160">
        <v>7</v>
      </c>
      <c r="O160">
        <v>116.69</v>
      </c>
      <c r="P160" t="s">
        <v>21</v>
      </c>
      <c r="R160" t="s">
        <v>53</v>
      </c>
    </row>
    <row r="161" spans="1:18" x14ac:dyDescent="0.2">
      <c r="A161" t="s">
        <v>52</v>
      </c>
      <c r="B161">
        <v>1415</v>
      </c>
      <c r="C161" s="1">
        <v>43745</v>
      </c>
      <c r="D161" t="str">
        <f>"411907422745"</f>
        <v>411907422745</v>
      </c>
      <c r="E161" s="1">
        <v>43687</v>
      </c>
      <c r="F161">
        <v>0</v>
      </c>
      <c r="G161">
        <v>0</v>
      </c>
      <c r="H161" s="1">
        <v>43745</v>
      </c>
      <c r="I161" s="1">
        <v>43738</v>
      </c>
      <c r="J161" t="s">
        <v>20</v>
      </c>
      <c r="K161">
        <v>24.64</v>
      </c>
      <c r="L161">
        <v>4.4400000000000004</v>
      </c>
      <c r="M161">
        <v>20.2</v>
      </c>
      <c r="N161">
        <v>7</v>
      </c>
      <c r="O161">
        <v>141.4</v>
      </c>
      <c r="P161" t="s">
        <v>21</v>
      </c>
      <c r="R161" t="s">
        <v>53</v>
      </c>
    </row>
    <row r="162" spans="1:18" x14ac:dyDescent="0.2">
      <c r="A162" t="s">
        <v>52</v>
      </c>
      <c r="B162">
        <v>1773</v>
      </c>
      <c r="C162" s="1">
        <v>43806</v>
      </c>
      <c r="D162" t="str">
        <f>"411909444932"</f>
        <v>411909444932</v>
      </c>
      <c r="E162" s="1">
        <v>43748</v>
      </c>
      <c r="F162">
        <v>0</v>
      </c>
      <c r="G162">
        <v>0</v>
      </c>
      <c r="H162" s="1">
        <v>43806</v>
      </c>
      <c r="I162" s="1">
        <v>43799</v>
      </c>
      <c r="J162" t="s">
        <v>20</v>
      </c>
      <c r="K162">
        <v>32.21</v>
      </c>
      <c r="L162">
        <v>5.81</v>
      </c>
      <c r="M162">
        <v>26.4</v>
      </c>
      <c r="N162">
        <v>7</v>
      </c>
      <c r="O162">
        <v>184.8</v>
      </c>
      <c r="P162" t="s">
        <v>21</v>
      </c>
      <c r="R162" t="s">
        <v>53</v>
      </c>
    </row>
    <row r="163" spans="1:18" x14ac:dyDescent="0.2">
      <c r="A163" t="s">
        <v>52</v>
      </c>
      <c r="B163">
        <v>1772</v>
      </c>
      <c r="C163" s="1">
        <v>43806</v>
      </c>
      <c r="D163" t="str">
        <f>"411909444933"</f>
        <v>411909444933</v>
      </c>
      <c r="E163" s="1">
        <v>43748</v>
      </c>
      <c r="F163">
        <v>0</v>
      </c>
      <c r="G163">
        <v>0</v>
      </c>
      <c r="H163" s="1">
        <v>43806</v>
      </c>
      <c r="I163" s="1">
        <v>43799</v>
      </c>
      <c r="J163" t="s">
        <v>20</v>
      </c>
      <c r="K163">
        <v>33.14</v>
      </c>
      <c r="L163">
        <v>5.98</v>
      </c>
      <c r="M163">
        <v>27.16</v>
      </c>
      <c r="N163">
        <v>7</v>
      </c>
      <c r="O163">
        <v>190.12</v>
      </c>
      <c r="P163" t="s">
        <v>21</v>
      </c>
      <c r="R163" t="s">
        <v>53</v>
      </c>
    </row>
    <row r="164" spans="1:18" x14ac:dyDescent="0.2">
      <c r="A164" t="s">
        <v>52</v>
      </c>
      <c r="B164">
        <v>1412</v>
      </c>
      <c r="C164" s="1">
        <v>43745</v>
      </c>
      <c r="D164" t="str">
        <f>"411907422743"</f>
        <v>411907422743</v>
      </c>
      <c r="E164" s="1">
        <v>43687</v>
      </c>
      <c r="F164">
        <v>0</v>
      </c>
      <c r="G164">
        <v>0</v>
      </c>
      <c r="H164" s="1">
        <v>43745</v>
      </c>
      <c r="I164" s="1">
        <v>43738</v>
      </c>
      <c r="J164" t="s">
        <v>20</v>
      </c>
      <c r="K164">
        <v>184.18</v>
      </c>
      <c r="L164">
        <v>33.21</v>
      </c>
      <c r="M164">
        <v>150.97</v>
      </c>
      <c r="N164">
        <v>7</v>
      </c>
      <c r="O164" s="2">
        <v>1056.79</v>
      </c>
      <c r="P164" t="s">
        <v>21</v>
      </c>
      <c r="R164" t="s">
        <v>53</v>
      </c>
    </row>
    <row r="165" spans="1:18" x14ac:dyDescent="0.2">
      <c r="A165" t="s">
        <v>52</v>
      </c>
      <c r="B165">
        <v>1763</v>
      </c>
      <c r="C165" s="1">
        <v>43806</v>
      </c>
      <c r="D165" t="str">
        <f>"411909444931"</f>
        <v>411909444931</v>
      </c>
      <c r="E165" s="1">
        <v>43748</v>
      </c>
      <c r="F165">
        <v>0</v>
      </c>
      <c r="G165">
        <v>0</v>
      </c>
      <c r="H165" s="1">
        <v>43806</v>
      </c>
      <c r="I165" s="1">
        <v>43799</v>
      </c>
      <c r="J165" t="s">
        <v>20</v>
      </c>
      <c r="K165">
        <v>215.84</v>
      </c>
      <c r="L165">
        <v>38.92</v>
      </c>
      <c r="M165">
        <v>176.92</v>
      </c>
      <c r="N165">
        <v>7</v>
      </c>
      <c r="O165" s="2">
        <v>1238.44</v>
      </c>
      <c r="P165" t="s">
        <v>21</v>
      </c>
      <c r="R165" t="s">
        <v>53</v>
      </c>
    </row>
    <row r="166" spans="1:18" x14ac:dyDescent="0.2">
      <c r="A166" t="s">
        <v>52</v>
      </c>
      <c r="B166">
        <v>1414</v>
      </c>
      <c r="C166" s="1">
        <v>43745</v>
      </c>
      <c r="D166" t="str">
        <f>"411907422746"</f>
        <v>411907422746</v>
      </c>
      <c r="E166" s="1">
        <v>43687</v>
      </c>
      <c r="F166">
        <v>0</v>
      </c>
      <c r="G166">
        <v>0</v>
      </c>
      <c r="H166" s="1">
        <v>43745</v>
      </c>
      <c r="I166" s="1">
        <v>43738</v>
      </c>
      <c r="J166" t="s">
        <v>20</v>
      </c>
      <c r="K166">
        <v>29.79</v>
      </c>
      <c r="L166">
        <v>5.37</v>
      </c>
      <c r="M166">
        <v>24.42</v>
      </c>
      <c r="N166">
        <v>7</v>
      </c>
      <c r="O166">
        <v>170.94</v>
      </c>
      <c r="P166" t="s">
        <v>21</v>
      </c>
      <c r="R166" t="s">
        <v>53</v>
      </c>
    </row>
    <row r="167" spans="1:18" x14ac:dyDescent="0.2">
      <c r="A167" t="s">
        <v>52</v>
      </c>
      <c r="B167">
        <v>1771</v>
      </c>
      <c r="C167" s="1">
        <v>43806</v>
      </c>
      <c r="D167" t="str">
        <f>"411909444939"</f>
        <v>411909444939</v>
      </c>
      <c r="E167" s="1">
        <v>43748</v>
      </c>
      <c r="F167">
        <v>0</v>
      </c>
      <c r="G167">
        <v>0</v>
      </c>
      <c r="H167" s="1">
        <v>43806</v>
      </c>
      <c r="I167" s="1">
        <v>43799</v>
      </c>
      <c r="J167" t="s">
        <v>20</v>
      </c>
      <c r="K167">
        <v>10.44</v>
      </c>
      <c r="L167">
        <v>1.88</v>
      </c>
      <c r="M167">
        <v>8.56</v>
      </c>
      <c r="N167">
        <v>7</v>
      </c>
      <c r="O167">
        <v>59.92</v>
      </c>
      <c r="P167" t="s">
        <v>21</v>
      </c>
      <c r="R167" t="s">
        <v>53</v>
      </c>
    </row>
    <row r="168" spans="1:18" x14ac:dyDescent="0.2">
      <c r="A168" t="s">
        <v>52</v>
      </c>
      <c r="B168">
        <v>1411</v>
      </c>
      <c r="C168" s="1">
        <v>43745</v>
      </c>
      <c r="D168" t="str">
        <f>"411907422739"</f>
        <v>411907422739</v>
      </c>
      <c r="E168" s="1">
        <v>43687</v>
      </c>
      <c r="F168">
        <v>0</v>
      </c>
      <c r="G168">
        <v>0</v>
      </c>
      <c r="H168" s="1">
        <v>43745</v>
      </c>
      <c r="I168" s="1">
        <v>43738</v>
      </c>
      <c r="J168" t="s">
        <v>20</v>
      </c>
      <c r="K168">
        <v>43.7</v>
      </c>
      <c r="L168">
        <v>7.88</v>
      </c>
      <c r="M168">
        <v>35.82</v>
      </c>
      <c r="N168">
        <v>7</v>
      </c>
      <c r="O168">
        <v>250.74</v>
      </c>
      <c r="P168" t="s">
        <v>21</v>
      </c>
      <c r="R168" t="s">
        <v>53</v>
      </c>
    </row>
    <row r="169" spans="1:18" x14ac:dyDescent="0.2">
      <c r="A169" t="s">
        <v>52</v>
      </c>
      <c r="B169">
        <v>1760</v>
      </c>
      <c r="C169" s="1">
        <v>43806</v>
      </c>
      <c r="D169" t="str">
        <f>"411909444941"</f>
        <v>411909444941</v>
      </c>
      <c r="E169" s="1">
        <v>43748</v>
      </c>
      <c r="F169">
        <v>0</v>
      </c>
      <c r="G169">
        <v>0</v>
      </c>
      <c r="H169" s="1">
        <v>43806</v>
      </c>
      <c r="I169" s="1">
        <v>43799</v>
      </c>
      <c r="J169" t="s">
        <v>20</v>
      </c>
      <c r="K169">
        <v>194.89</v>
      </c>
      <c r="L169">
        <v>17.72</v>
      </c>
      <c r="M169">
        <v>177.17</v>
      </c>
      <c r="N169">
        <v>7</v>
      </c>
      <c r="O169" s="2">
        <v>1240.19</v>
      </c>
      <c r="P169" t="s">
        <v>21</v>
      </c>
      <c r="R169" t="s">
        <v>53</v>
      </c>
    </row>
    <row r="170" spans="1:18" x14ac:dyDescent="0.2">
      <c r="A170" t="s">
        <v>52</v>
      </c>
      <c r="B170">
        <v>1413</v>
      </c>
      <c r="C170" s="1">
        <v>43745</v>
      </c>
      <c r="D170" t="str">
        <f>"411907422752"</f>
        <v>411907422752</v>
      </c>
      <c r="E170" s="1">
        <v>43687</v>
      </c>
      <c r="F170">
        <v>0</v>
      </c>
      <c r="G170">
        <v>0</v>
      </c>
      <c r="H170" s="1">
        <v>43745</v>
      </c>
      <c r="I170" s="1">
        <v>43738</v>
      </c>
      <c r="J170" t="s">
        <v>20</v>
      </c>
      <c r="K170">
        <v>10.82</v>
      </c>
      <c r="L170">
        <v>1.95</v>
      </c>
      <c r="M170">
        <v>8.8699999999999992</v>
      </c>
      <c r="N170">
        <v>7</v>
      </c>
      <c r="O170">
        <v>62.09</v>
      </c>
      <c r="P170" t="s">
        <v>21</v>
      </c>
      <c r="R170" t="s">
        <v>53</v>
      </c>
    </row>
    <row r="171" spans="1:18" x14ac:dyDescent="0.2">
      <c r="A171" t="s">
        <v>52</v>
      </c>
      <c r="B171">
        <v>1406</v>
      </c>
      <c r="C171" s="1">
        <v>43745</v>
      </c>
      <c r="D171" t="str">
        <f>"411907422741"</f>
        <v>411907422741</v>
      </c>
      <c r="E171" s="1">
        <v>43687</v>
      </c>
      <c r="F171">
        <v>0</v>
      </c>
      <c r="G171">
        <v>0</v>
      </c>
      <c r="H171" s="1">
        <v>43745</v>
      </c>
      <c r="I171" s="1">
        <v>43738</v>
      </c>
      <c r="J171" t="s">
        <v>20</v>
      </c>
      <c r="K171">
        <v>48.51</v>
      </c>
      <c r="L171">
        <v>8.75</v>
      </c>
      <c r="M171">
        <v>39.76</v>
      </c>
      <c r="N171">
        <v>7</v>
      </c>
      <c r="O171">
        <v>278.32</v>
      </c>
      <c r="P171" t="s">
        <v>21</v>
      </c>
      <c r="R171" t="s">
        <v>53</v>
      </c>
    </row>
    <row r="172" spans="1:18" x14ac:dyDescent="0.2">
      <c r="A172" t="s">
        <v>52</v>
      </c>
      <c r="B172">
        <v>1408</v>
      </c>
      <c r="C172" s="1">
        <v>43745</v>
      </c>
      <c r="D172" t="str">
        <f>"411907422751"</f>
        <v>411907422751</v>
      </c>
      <c r="E172" s="1">
        <v>43687</v>
      </c>
      <c r="F172">
        <v>0</v>
      </c>
      <c r="G172">
        <v>0</v>
      </c>
      <c r="H172" s="1">
        <v>43745</v>
      </c>
      <c r="I172" s="1">
        <v>43738</v>
      </c>
      <c r="J172" t="s">
        <v>20</v>
      </c>
      <c r="K172">
        <v>41.52</v>
      </c>
      <c r="L172">
        <v>7.49</v>
      </c>
      <c r="M172">
        <v>34.03</v>
      </c>
      <c r="N172">
        <v>7</v>
      </c>
      <c r="O172">
        <v>238.21</v>
      </c>
      <c r="P172" t="s">
        <v>21</v>
      </c>
      <c r="R172" t="s">
        <v>53</v>
      </c>
    </row>
    <row r="173" spans="1:18" x14ac:dyDescent="0.2">
      <c r="A173" t="s">
        <v>52</v>
      </c>
      <c r="B173">
        <v>1770</v>
      </c>
      <c r="C173" s="1">
        <v>43806</v>
      </c>
      <c r="D173" t="str">
        <f>"411909444930"</f>
        <v>411909444930</v>
      </c>
      <c r="E173" s="1">
        <v>43748</v>
      </c>
      <c r="F173">
        <v>0</v>
      </c>
      <c r="G173">
        <v>0</v>
      </c>
      <c r="H173" s="1">
        <v>43806</v>
      </c>
      <c r="I173" s="1">
        <v>43799</v>
      </c>
      <c r="J173" t="s">
        <v>20</v>
      </c>
      <c r="K173">
        <v>170.07</v>
      </c>
      <c r="L173">
        <v>30.67</v>
      </c>
      <c r="M173">
        <v>139.4</v>
      </c>
      <c r="N173">
        <v>7</v>
      </c>
      <c r="O173">
        <v>975.8</v>
      </c>
      <c r="P173" t="s">
        <v>21</v>
      </c>
      <c r="R173" t="s">
        <v>53</v>
      </c>
    </row>
    <row r="174" spans="1:18" x14ac:dyDescent="0.2">
      <c r="A174" t="s">
        <v>52</v>
      </c>
      <c r="B174">
        <v>1405</v>
      </c>
      <c r="C174" s="1">
        <v>43745</v>
      </c>
      <c r="D174" t="str">
        <f>"411907422744"</f>
        <v>411907422744</v>
      </c>
      <c r="E174" s="1">
        <v>43687</v>
      </c>
      <c r="F174">
        <v>0</v>
      </c>
      <c r="G174">
        <v>0</v>
      </c>
      <c r="H174" s="1">
        <v>43745</v>
      </c>
      <c r="I174" s="1">
        <v>43738</v>
      </c>
      <c r="J174" t="s">
        <v>20</v>
      </c>
      <c r="K174">
        <v>176.52</v>
      </c>
      <c r="L174">
        <v>31.83</v>
      </c>
      <c r="M174">
        <v>144.69</v>
      </c>
      <c r="N174">
        <v>7</v>
      </c>
      <c r="O174" s="2">
        <v>1012.83</v>
      </c>
      <c r="P174" t="s">
        <v>21</v>
      </c>
      <c r="R174" t="s">
        <v>53</v>
      </c>
    </row>
    <row r="175" spans="1:18" x14ac:dyDescent="0.2">
      <c r="A175" t="s">
        <v>52</v>
      </c>
      <c r="B175">
        <v>1769</v>
      </c>
      <c r="C175" s="1">
        <v>43806</v>
      </c>
      <c r="D175" t="str">
        <f>"411909444926"</f>
        <v>411909444926</v>
      </c>
      <c r="E175" s="1">
        <v>43748</v>
      </c>
      <c r="F175">
        <v>0</v>
      </c>
      <c r="G175">
        <v>0</v>
      </c>
      <c r="H175" s="1">
        <v>43806</v>
      </c>
      <c r="I175" s="1">
        <v>43799</v>
      </c>
      <c r="J175" t="s">
        <v>20</v>
      </c>
      <c r="K175">
        <v>43.71</v>
      </c>
      <c r="L175">
        <v>7.88</v>
      </c>
      <c r="M175">
        <v>35.83</v>
      </c>
      <c r="N175">
        <v>7</v>
      </c>
      <c r="O175">
        <v>250.81</v>
      </c>
      <c r="P175" t="s">
        <v>21</v>
      </c>
      <c r="R175" t="s">
        <v>53</v>
      </c>
    </row>
    <row r="176" spans="1:18" x14ac:dyDescent="0.2">
      <c r="A176" t="s">
        <v>52</v>
      </c>
      <c r="B176">
        <v>1401</v>
      </c>
      <c r="C176" s="1">
        <v>43745</v>
      </c>
      <c r="D176" t="str">
        <f>"411907917349"</f>
        <v>411907917349</v>
      </c>
      <c r="E176" s="1">
        <v>43700</v>
      </c>
      <c r="F176">
        <v>0</v>
      </c>
      <c r="G176">
        <v>0</v>
      </c>
      <c r="H176" s="1">
        <v>43745</v>
      </c>
      <c r="I176" s="1">
        <v>43738</v>
      </c>
      <c r="J176" t="s">
        <v>20</v>
      </c>
      <c r="K176" s="2">
        <v>1524.65</v>
      </c>
      <c r="L176">
        <v>274.94</v>
      </c>
      <c r="M176" s="2">
        <v>1249.71</v>
      </c>
      <c r="N176">
        <v>7</v>
      </c>
      <c r="O176" s="2">
        <v>8747.9699999999993</v>
      </c>
      <c r="P176" t="s">
        <v>21</v>
      </c>
      <c r="R176" t="s">
        <v>53</v>
      </c>
    </row>
    <row r="177" spans="1:18" x14ac:dyDescent="0.2">
      <c r="A177" t="s">
        <v>52</v>
      </c>
      <c r="B177">
        <v>1768</v>
      </c>
      <c r="C177" s="1">
        <v>43806</v>
      </c>
      <c r="D177" t="str">
        <f>"411909444934"</f>
        <v>411909444934</v>
      </c>
      <c r="E177" s="1">
        <v>43748</v>
      </c>
      <c r="F177">
        <v>0</v>
      </c>
      <c r="G177">
        <v>0</v>
      </c>
      <c r="H177" s="1">
        <v>43806</v>
      </c>
      <c r="I177" s="1">
        <v>43799</v>
      </c>
      <c r="J177" t="s">
        <v>20</v>
      </c>
      <c r="K177">
        <v>28.21</v>
      </c>
      <c r="L177">
        <v>5.09</v>
      </c>
      <c r="M177">
        <v>23.12</v>
      </c>
      <c r="N177">
        <v>7</v>
      </c>
      <c r="O177">
        <v>161.84</v>
      </c>
      <c r="P177" t="s">
        <v>21</v>
      </c>
      <c r="R177" t="s">
        <v>53</v>
      </c>
    </row>
    <row r="178" spans="1:18" x14ac:dyDescent="0.2">
      <c r="A178" t="s">
        <v>52</v>
      </c>
      <c r="B178">
        <v>1403</v>
      </c>
      <c r="C178" s="1">
        <v>43745</v>
      </c>
      <c r="D178" t="str">
        <f>"411907422748"</f>
        <v>411907422748</v>
      </c>
      <c r="E178" s="1">
        <v>43687</v>
      </c>
      <c r="F178">
        <v>0</v>
      </c>
      <c r="G178">
        <v>0</v>
      </c>
      <c r="H178" s="1">
        <v>43745</v>
      </c>
      <c r="I178" s="1">
        <v>43738</v>
      </c>
      <c r="J178" t="s">
        <v>20</v>
      </c>
      <c r="K178">
        <v>51.39</v>
      </c>
      <c r="L178">
        <v>9.27</v>
      </c>
      <c r="M178">
        <v>42.12</v>
      </c>
      <c r="N178">
        <v>7</v>
      </c>
      <c r="O178">
        <v>294.83999999999997</v>
      </c>
      <c r="P178" t="s">
        <v>21</v>
      </c>
      <c r="R178" t="s">
        <v>53</v>
      </c>
    </row>
    <row r="179" spans="1:18" x14ac:dyDescent="0.2">
      <c r="A179" t="s">
        <v>52</v>
      </c>
      <c r="B179">
        <v>1767</v>
      </c>
      <c r="C179" s="1">
        <v>43806</v>
      </c>
      <c r="D179" t="str">
        <f>"411909444929"</f>
        <v>411909444929</v>
      </c>
      <c r="E179" s="1">
        <v>43748</v>
      </c>
      <c r="F179">
        <v>0</v>
      </c>
      <c r="G179">
        <v>0</v>
      </c>
      <c r="H179" s="1">
        <v>43806</v>
      </c>
      <c r="I179" s="1">
        <v>43799</v>
      </c>
      <c r="J179" t="s">
        <v>20</v>
      </c>
      <c r="K179">
        <v>176.7</v>
      </c>
      <c r="L179">
        <v>31.86</v>
      </c>
      <c r="M179">
        <v>144.84</v>
      </c>
      <c r="N179">
        <v>7</v>
      </c>
      <c r="O179" s="2">
        <v>1013.88</v>
      </c>
      <c r="P179" t="s">
        <v>21</v>
      </c>
      <c r="R179" t="s">
        <v>53</v>
      </c>
    </row>
    <row r="180" spans="1:18" x14ac:dyDescent="0.2">
      <c r="A180" t="s">
        <v>52</v>
      </c>
      <c r="B180">
        <v>1407</v>
      </c>
      <c r="C180" s="1">
        <v>43745</v>
      </c>
      <c r="D180" t="str">
        <f>"411907422750"</f>
        <v>411907422750</v>
      </c>
      <c r="E180" s="1">
        <v>43687</v>
      </c>
      <c r="F180">
        <v>0</v>
      </c>
      <c r="G180">
        <v>0</v>
      </c>
      <c r="H180" s="1">
        <v>43745</v>
      </c>
      <c r="I180" s="1">
        <v>43738</v>
      </c>
      <c r="J180" t="s">
        <v>20</v>
      </c>
      <c r="K180">
        <v>40.130000000000003</v>
      </c>
      <c r="L180">
        <v>7.24</v>
      </c>
      <c r="M180">
        <v>32.89</v>
      </c>
      <c r="N180">
        <v>7</v>
      </c>
      <c r="O180">
        <v>230.23</v>
      </c>
      <c r="P180" t="s">
        <v>21</v>
      </c>
      <c r="R180" t="s">
        <v>53</v>
      </c>
    </row>
    <row r="181" spans="1:18" x14ac:dyDescent="0.2">
      <c r="A181" t="s">
        <v>52</v>
      </c>
      <c r="B181">
        <v>1404</v>
      </c>
      <c r="C181" s="1">
        <v>43745</v>
      </c>
      <c r="D181" t="str">
        <f>"411907422749"</f>
        <v>411907422749</v>
      </c>
      <c r="E181" s="1">
        <v>43687</v>
      </c>
      <c r="F181">
        <v>0</v>
      </c>
      <c r="G181">
        <v>0</v>
      </c>
      <c r="H181" s="1">
        <v>43745</v>
      </c>
      <c r="I181" s="1">
        <v>43738</v>
      </c>
      <c r="J181" t="s">
        <v>20</v>
      </c>
      <c r="K181">
        <v>119.46</v>
      </c>
      <c r="L181">
        <v>10.86</v>
      </c>
      <c r="M181">
        <v>108.6</v>
      </c>
      <c r="N181">
        <v>7</v>
      </c>
      <c r="O181">
        <v>760.2</v>
      </c>
      <c r="P181" t="s">
        <v>21</v>
      </c>
      <c r="R181" t="s">
        <v>53</v>
      </c>
    </row>
    <row r="182" spans="1:18" x14ac:dyDescent="0.2">
      <c r="A182" t="s">
        <v>52</v>
      </c>
      <c r="B182">
        <v>1410</v>
      </c>
      <c r="C182" s="1">
        <v>43745</v>
      </c>
      <c r="D182" t="str">
        <f>"411907422747"</f>
        <v>411907422747</v>
      </c>
      <c r="E182" s="1">
        <v>43687</v>
      </c>
      <c r="F182">
        <v>0</v>
      </c>
      <c r="G182">
        <v>0</v>
      </c>
      <c r="H182" s="1">
        <v>43745</v>
      </c>
      <c r="I182" s="1">
        <v>43738</v>
      </c>
      <c r="J182" t="s">
        <v>20</v>
      </c>
      <c r="K182">
        <v>28.21</v>
      </c>
      <c r="L182">
        <v>5.09</v>
      </c>
      <c r="M182">
        <v>23.12</v>
      </c>
      <c r="N182">
        <v>7</v>
      </c>
      <c r="O182">
        <v>161.84</v>
      </c>
      <c r="P182" t="s">
        <v>21</v>
      </c>
      <c r="R182" t="s">
        <v>53</v>
      </c>
    </row>
    <row r="183" spans="1:18" x14ac:dyDescent="0.2">
      <c r="A183" t="s">
        <v>52</v>
      </c>
      <c r="B183">
        <v>1761</v>
      </c>
      <c r="C183" s="1">
        <v>43806</v>
      </c>
      <c r="D183" t="str">
        <f>"411909444935"</f>
        <v>411909444935</v>
      </c>
      <c r="E183" s="1">
        <v>43748</v>
      </c>
      <c r="F183">
        <v>0</v>
      </c>
      <c r="G183">
        <v>0</v>
      </c>
      <c r="H183" s="1">
        <v>43806</v>
      </c>
      <c r="I183" s="1">
        <v>43799</v>
      </c>
      <c r="J183" t="s">
        <v>20</v>
      </c>
      <c r="K183">
        <v>52.52</v>
      </c>
      <c r="L183">
        <v>9.4700000000000006</v>
      </c>
      <c r="M183">
        <v>43.05</v>
      </c>
      <c r="N183">
        <v>7</v>
      </c>
      <c r="O183">
        <v>301.35000000000002</v>
      </c>
      <c r="P183" t="s">
        <v>21</v>
      </c>
      <c r="R183" t="s">
        <v>53</v>
      </c>
    </row>
    <row r="184" spans="1:18" x14ac:dyDescent="0.2">
      <c r="A184" t="s">
        <v>52</v>
      </c>
      <c r="B184">
        <v>1409</v>
      </c>
      <c r="C184" s="1">
        <v>43745</v>
      </c>
      <c r="D184" t="str">
        <f>"411907422742"</f>
        <v>411907422742</v>
      </c>
      <c r="E184" s="1">
        <v>43687</v>
      </c>
      <c r="F184">
        <v>0</v>
      </c>
      <c r="G184">
        <v>0</v>
      </c>
      <c r="H184" s="1">
        <v>43745</v>
      </c>
      <c r="I184" s="1">
        <v>43738</v>
      </c>
      <c r="J184" t="s">
        <v>20</v>
      </c>
      <c r="K184">
        <v>235.52</v>
      </c>
      <c r="L184">
        <v>42.47</v>
      </c>
      <c r="M184">
        <v>193.05</v>
      </c>
      <c r="N184">
        <v>7</v>
      </c>
      <c r="O184" s="2">
        <v>1351.35</v>
      </c>
      <c r="P184" t="s">
        <v>21</v>
      </c>
      <c r="R184" t="s">
        <v>53</v>
      </c>
    </row>
    <row r="185" spans="1:18" x14ac:dyDescent="0.2">
      <c r="A185" t="s">
        <v>52</v>
      </c>
      <c r="B185">
        <v>1416</v>
      </c>
      <c r="C185" s="1">
        <v>43745</v>
      </c>
      <c r="D185" t="str">
        <f>"411907422753"</f>
        <v>411907422753</v>
      </c>
      <c r="E185" s="1">
        <v>43687</v>
      </c>
      <c r="F185">
        <v>0</v>
      </c>
      <c r="G185">
        <v>0</v>
      </c>
      <c r="H185" s="1">
        <v>43745</v>
      </c>
      <c r="I185" s="1">
        <v>43738</v>
      </c>
      <c r="J185" t="s">
        <v>20</v>
      </c>
      <c r="K185">
        <v>19.59</v>
      </c>
      <c r="L185">
        <v>3.53</v>
      </c>
      <c r="M185">
        <v>16.059999999999999</v>
      </c>
      <c r="N185">
        <v>7</v>
      </c>
      <c r="O185">
        <v>112.42</v>
      </c>
      <c r="P185" t="s">
        <v>21</v>
      </c>
      <c r="R185" t="s">
        <v>53</v>
      </c>
    </row>
    <row r="186" spans="1:18" x14ac:dyDescent="0.2">
      <c r="A186" t="s">
        <v>52</v>
      </c>
      <c r="B186">
        <v>1762</v>
      </c>
      <c r="C186" s="1">
        <v>43806</v>
      </c>
      <c r="D186" t="str">
        <f>"411909444936"</f>
        <v>411909444936</v>
      </c>
      <c r="E186" s="1">
        <v>43748</v>
      </c>
      <c r="F186">
        <v>0</v>
      </c>
      <c r="G186">
        <v>0</v>
      </c>
      <c r="H186" s="1">
        <v>43806</v>
      </c>
      <c r="I186" s="1">
        <v>43799</v>
      </c>
      <c r="J186" t="s">
        <v>20</v>
      </c>
      <c r="K186">
        <v>246.08</v>
      </c>
      <c r="L186">
        <v>22.37</v>
      </c>
      <c r="M186">
        <v>223.71</v>
      </c>
      <c r="N186">
        <v>7</v>
      </c>
      <c r="O186" s="2">
        <v>1565.97</v>
      </c>
      <c r="P186" t="s">
        <v>21</v>
      </c>
      <c r="R186" t="s">
        <v>53</v>
      </c>
    </row>
    <row r="187" spans="1:18" x14ac:dyDescent="0.2">
      <c r="A187" t="s">
        <v>52</v>
      </c>
      <c r="B187">
        <v>1764</v>
      </c>
      <c r="C187" s="1">
        <v>43806</v>
      </c>
      <c r="D187" t="str">
        <f>"411909444928"</f>
        <v>411909444928</v>
      </c>
      <c r="E187" s="1">
        <v>43748</v>
      </c>
      <c r="F187">
        <v>0</v>
      </c>
      <c r="G187">
        <v>0</v>
      </c>
      <c r="H187" s="1">
        <v>43806</v>
      </c>
      <c r="I187" s="1">
        <v>43799</v>
      </c>
      <c r="J187" t="s">
        <v>20</v>
      </c>
      <c r="K187">
        <v>50.7</v>
      </c>
      <c r="L187">
        <v>9.14</v>
      </c>
      <c r="M187">
        <v>41.56</v>
      </c>
      <c r="N187">
        <v>7</v>
      </c>
      <c r="O187">
        <v>290.92</v>
      </c>
      <c r="P187" t="s">
        <v>21</v>
      </c>
      <c r="R187" t="s">
        <v>53</v>
      </c>
    </row>
    <row r="188" spans="1:18" x14ac:dyDescent="0.2">
      <c r="A188" t="s">
        <v>159</v>
      </c>
      <c r="B188">
        <v>1828</v>
      </c>
      <c r="C188" s="1">
        <v>43813</v>
      </c>
      <c r="D188" t="s">
        <v>160</v>
      </c>
      <c r="E188" s="1">
        <v>43747</v>
      </c>
      <c r="F188">
        <v>0</v>
      </c>
      <c r="G188">
        <v>0</v>
      </c>
      <c r="H188" s="1">
        <v>43813</v>
      </c>
      <c r="I188" s="1">
        <v>43807</v>
      </c>
      <c r="J188" t="s">
        <v>20</v>
      </c>
      <c r="K188">
        <v>634.4</v>
      </c>
      <c r="L188">
        <v>0</v>
      </c>
      <c r="M188">
        <v>634.4</v>
      </c>
      <c r="N188">
        <v>6</v>
      </c>
      <c r="O188" s="2">
        <v>3806.4</v>
      </c>
      <c r="P188" t="s">
        <v>21</v>
      </c>
      <c r="R188" t="s">
        <v>25</v>
      </c>
    </row>
    <row r="189" spans="1:18" x14ac:dyDescent="0.2">
      <c r="A189" t="s">
        <v>131</v>
      </c>
      <c r="B189">
        <v>1738</v>
      </c>
      <c r="C189" s="1">
        <v>43801</v>
      </c>
      <c r="D189" t="str">
        <f>"1930044268"</f>
        <v>1930044268</v>
      </c>
      <c r="E189" s="1">
        <v>43738</v>
      </c>
      <c r="F189">
        <v>0</v>
      </c>
      <c r="G189">
        <v>0</v>
      </c>
      <c r="H189" s="1">
        <v>43801</v>
      </c>
      <c r="I189" s="1">
        <v>43798</v>
      </c>
      <c r="J189" t="s">
        <v>20</v>
      </c>
      <c r="K189">
        <v>764.31</v>
      </c>
      <c r="L189">
        <v>137.83000000000001</v>
      </c>
      <c r="M189">
        <v>626.48</v>
      </c>
      <c r="N189">
        <v>3</v>
      </c>
      <c r="O189" s="2">
        <v>1879.44</v>
      </c>
      <c r="P189" t="s">
        <v>21</v>
      </c>
      <c r="R189" t="s">
        <v>79</v>
      </c>
    </row>
    <row r="190" spans="1:18" x14ac:dyDescent="0.2">
      <c r="A190" t="s">
        <v>131</v>
      </c>
      <c r="B190">
        <v>1739</v>
      </c>
      <c r="C190" s="1">
        <v>43801</v>
      </c>
      <c r="D190" t="str">
        <f>"1930044427"</f>
        <v>1930044427</v>
      </c>
      <c r="E190" s="1">
        <v>43738</v>
      </c>
      <c r="F190">
        <v>0</v>
      </c>
      <c r="G190">
        <v>0</v>
      </c>
      <c r="H190" s="1">
        <v>43801</v>
      </c>
      <c r="I190" s="1">
        <v>43798</v>
      </c>
      <c r="J190" t="s">
        <v>20</v>
      </c>
      <c r="K190">
        <v>626.12</v>
      </c>
      <c r="L190">
        <v>112.91</v>
      </c>
      <c r="M190">
        <v>513.21</v>
      </c>
      <c r="N190">
        <v>3</v>
      </c>
      <c r="O190" s="2">
        <v>1539.63</v>
      </c>
      <c r="P190" t="s">
        <v>21</v>
      </c>
      <c r="R190" t="s">
        <v>79</v>
      </c>
    </row>
    <row r="191" spans="1:18" x14ac:dyDescent="0.2">
      <c r="A191" t="s">
        <v>137</v>
      </c>
      <c r="B191">
        <v>1603</v>
      </c>
      <c r="C191" s="1">
        <v>43781</v>
      </c>
      <c r="D191" t="str">
        <f>"184350570283146"</f>
        <v>184350570283146</v>
      </c>
      <c r="E191" s="1">
        <v>43748</v>
      </c>
      <c r="F191">
        <v>0</v>
      </c>
      <c r="G191">
        <v>0</v>
      </c>
      <c r="H191" s="1">
        <v>43781</v>
      </c>
      <c r="I191" s="1">
        <v>43778</v>
      </c>
      <c r="J191" t="s">
        <v>20</v>
      </c>
      <c r="K191">
        <v>62.12</v>
      </c>
      <c r="L191">
        <v>5.65</v>
      </c>
      <c r="M191">
        <v>56.47</v>
      </c>
      <c r="N191">
        <v>3</v>
      </c>
      <c r="O191">
        <v>169.41</v>
      </c>
      <c r="P191" t="s">
        <v>21</v>
      </c>
      <c r="R191" t="s">
        <v>138</v>
      </c>
    </row>
    <row r="192" spans="1:18" x14ac:dyDescent="0.2">
      <c r="A192" t="s">
        <v>137</v>
      </c>
      <c r="B192">
        <v>1601</v>
      </c>
      <c r="C192" s="1">
        <v>43781</v>
      </c>
      <c r="D192" t="str">
        <f>"184350570284523"</f>
        <v>184350570284523</v>
      </c>
      <c r="E192" s="1">
        <v>43748</v>
      </c>
      <c r="F192">
        <v>0</v>
      </c>
      <c r="G192">
        <v>0</v>
      </c>
      <c r="H192" s="1">
        <v>43781</v>
      </c>
      <c r="I192" s="1">
        <v>43779</v>
      </c>
      <c r="J192" t="s">
        <v>20</v>
      </c>
      <c r="K192">
        <v>58.93</v>
      </c>
      <c r="L192">
        <v>10.63</v>
      </c>
      <c r="M192">
        <v>48.3</v>
      </c>
      <c r="N192">
        <v>2</v>
      </c>
      <c r="O192">
        <v>96.6</v>
      </c>
      <c r="P192" t="s">
        <v>21</v>
      </c>
      <c r="R192" t="s">
        <v>138</v>
      </c>
    </row>
    <row r="193" spans="1:18" x14ac:dyDescent="0.2">
      <c r="A193" t="s">
        <v>137</v>
      </c>
      <c r="B193">
        <v>1602</v>
      </c>
      <c r="C193" s="1">
        <v>43781</v>
      </c>
      <c r="D193" t="str">
        <f>"184350360306159"</f>
        <v>184350360306159</v>
      </c>
      <c r="E193" s="1">
        <v>43748</v>
      </c>
      <c r="F193">
        <v>0</v>
      </c>
      <c r="G193">
        <v>0</v>
      </c>
      <c r="H193" s="1">
        <v>43781</v>
      </c>
      <c r="I193" s="1">
        <v>43779</v>
      </c>
      <c r="J193" t="s">
        <v>20</v>
      </c>
      <c r="K193">
        <v>92.28</v>
      </c>
      <c r="L193">
        <v>16.64</v>
      </c>
      <c r="M193">
        <v>75.64</v>
      </c>
      <c r="N193">
        <v>2</v>
      </c>
      <c r="O193">
        <v>151.28</v>
      </c>
      <c r="P193" t="s">
        <v>21</v>
      </c>
      <c r="R193" t="s">
        <v>138</v>
      </c>
    </row>
    <row r="194" spans="1:18" x14ac:dyDescent="0.2">
      <c r="A194" t="s">
        <v>161</v>
      </c>
      <c r="B194">
        <v>1735</v>
      </c>
      <c r="C194" s="1">
        <v>43797</v>
      </c>
      <c r="D194" t="s">
        <v>162</v>
      </c>
      <c r="E194" s="1">
        <v>43764</v>
      </c>
      <c r="F194">
        <v>0</v>
      </c>
      <c r="G194">
        <v>0</v>
      </c>
      <c r="H194" s="1">
        <v>43797</v>
      </c>
      <c r="I194" s="1">
        <v>43795</v>
      </c>
      <c r="J194" t="s">
        <v>20</v>
      </c>
      <c r="K194">
        <v>579.74</v>
      </c>
      <c r="L194">
        <v>104.54</v>
      </c>
      <c r="M194">
        <v>475.2</v>
      </c>
      <c r="N194">
        <v>2</v>
      </c>
      <c r="O194">
        <v>950.4</v>
      </c>
      <c r="P194" t="s">
        <v>21</v>
      </c>
      <c r="R194" t="s">
        <v>163</v>
      </c>
    </row>
    <row r="195" spans="1:18" x14ac:dyDescent="0.2">
      <c r="A195" t="s">
        <v>52</v>
      </c>
      <c r="B195">
        <v>1588</v>
      </c>
      <c r="C195" s="1">
        <v>43781</v>
      </c>
      <c r="D195" t="str">
        <f>"411910024689"</f>
        <v>411910024689</v>
      </c>
      <c r="E195" s="1">
        <v>43762</v>
      </c>
      <c r="F195">
        <v>0</v>
      </c>
      <c r="G195">
        <v>0</v>
      </c>
      <c r="H195" s="1">
        <v>43781</v>
      </c>
      <c r="I195" s="1">
        <v>43782</v>
      </c>
      <c r="J195" t="s">
        <v>20</v>
      </c>
      <c r="K195">
        <v>16.010000000000002</v>
      </c>
      <c r="L195">
        <v>2.89</v>
      </c>
      <c r="M195">
        <v>13.12</v>
      </c>
      <c r="N195">
        <v>-1</v>
      </c>
      <c r="O195">
        <v>-13.12</v>
      </c>
      <c r="P195" t="s">
        <v>21</v>
      </c>
      <c r="R195" t="s">
        <v>53</v>
      </c>
    </row>
    <row r="196" spans="1:18" x14ac:dyDescent="0.2">
      <c r="A196" t="s">
        <v>52</v>
      </c>
      <c r="B196">
        <v>1586</v>
      </c>
      <c r="C196" s="1">
        <v>43781</v>
      </c>
      <c r="D196" t="str">
        <f>"411910024690"</f>
        <v>411910024690</v>
      </c>
      <c r="E196" s="1">
        <v>43762</v>
      </c>
      <c r="F196">
        <v>0</v>
      </c>
      <c r="G196">
        <v>0</v>
      </c>
      <c r="H196" s="1">
        <v>43781</v>
      </c>
      <c r="I196" s="1">
        <v>43782</v>
      </c>
      <c r="J196" t="s">
        <v>20</v>
      </c>
      <c r="K196">
        <v>71.239999999999995</v>
      </c>
      <c r="L196">
        <v>6.48</v>
      </c>
      <c r="M196">
        <v>64.760000000000005</v>
      </c>
      <c r="N196">
        <v>-1</v>
      </c>
      <c r="O196">
        <v>-64.760000000000005</v>
      </c>
      <c r="P196" t="s">
        <v>21</v>
      </c>
      <c r="R196" t="s">
        <v>53</v>
      </c>
    </row>
    <row r="197" spans="1:18" x14ac:dyDescent="0.2">
      <c r="A197" t="s">
        <v>52</v>
      </c>
      <c r="B197">
        <v>1589</v>
      </c>
      <c r="C197" s="1">
        <v>43781</v>
      </c>
      <c r="D197" t="str">
        <f>"411910024688"</f>
        <v>411910024688</v>
      </c>
      <c r="E197" s="1">
        <v>43762</v>
      </c>
      <c r="F197">
        <v>0</v>
      </c>
      <c r="G197">
        <v>0</v>
      </c>
      <c r="H197" s="1">
        <v>43781</v>
      </c>
      <c r="I197" s="1">
        <v>43782</v>
      </c>
      <c r="J197" t="s">
        <v>20</v>
      </c>
      <c r="K197">
        <v>12.97</v>
      </c>
      <c r="L197">
        <v>2.34</v>
      </c>
      <c r="M197">
        <v>10.63</v>
      </c>
      <c r="N197">
        <v>-1</v>
      </c>
      <c r="O197">
        <v>-10.63</v>
      </c>
      <c r="P197" t="s">
        <v>21</v>
      </c>
      <c r="R197" t="s">
        <v>53</v>
      </c>
    </row>
    <row r="198" spans="1:18" x14ac:dyDescent="0.2">
      <c r="A198" t="s">
        <v>52</v>
      </c>
      <c r="B198">
        <v>1587</v>
      </c>
      <c r="C198" s="1">
        <v>43781</v>
      </c>
      <c r="D198" t="str">
        <f>"411910024691"</f>
        <v>411910024691</v>
      </c>
      <c r="E198" s="1">
        <v>43762</v>
      </c>
      <c r="F198">
        <v>0</v>
      </c>
      <c r="G198">
        <v>0</v>
      </c>
      <c r="H198" s="1">
        <v>43781</v>
      </c>
      <c r="I198" s="1">
        <v>43782</v>
      </c>
      <c r="J198" t="s">
        <v>20</v>
      </c>
      <c r="K198">
        <v>9.67</v>
      </c>
      <c r="L198">
        <v>0.88</v>
      </c>
      <c r="M198">
        <v>8.7899999999999991</v>
      </c>
      <c r="N198">
        <v>-1</v>
      </c>
      <c r="O198">
        <v>-8.7899999999999991</v>
      </c>
      <c r="P198" t="s">
        <v>21</v>
      </c>
      <c r="R198" t="s">
        <v>53</v>
      </c>
    </row>
    <row r="199" spans="1:18" x14ac:dyDescent="0.2">
      <c r="A199" t="s">
        <v>52</v>
      </c>
      <c r="B199">
        <v>1590</v>
      </c>
      <c r="C199" s="1">
        <v>43781</v>
      </c>
      <c r="D199" t="str">
        <f>"411910024692"</f>
        <v>411910024692</v>
      </c>
      <c r="E199" s="1">
        <v>43762</v>
      </c>
      <c r="F199">
        <v>0</v>
      </c>
      <c r="G199">
        <v>0</v>
      </c>
      <c r="H199" s="1">
        <v>43781</v>
      </c>
      <c r="I199" s="1">
        <v>43782</v>
      </c>
      <c r="J199" t="s">
        <v>20</v>
      </c>
      <c r="K199">
        <v>10.72</v>
      </c>
      <c r="L199">
        <v>1.93</v>
      </c>
      <c r="M199">
        <v>8.7899999999999991</v>
      </c>
      <c r="N199">
        <v>-1</v>
      </c>
      <c r="O199">
        <v>-8.7899999999999991</v>
      </c>
      <c r="P199" t="s">
        <v>21</v>
      </c>
      <c r="R199" t="s">
        <v>53</v>
      </c>
    </row>
    <row r="200" spans="1:18" x14ac:dyDescent="0.2">
      <c r="A200" t="s">
        <v>49</v>
      </c>
      <c r="B200">
        <v>1734</v>
      </c>
      <c r="C200" s="1">
        <v>43797</v>
      </c>
      <c r="D200" t="s">
        <v>164</v>
      </c>
      <c r="E200" s="1">
        <v>43745</v>
      </c>
      <c r="F200">
        <v>0</v>
      </c>
      <c r="G200">
        <v>0</v>
      </c>
      <c r="H200" s="1">
        <v>43797</v>
      </c>
      <c r="I200" s="1">
        <v>43799</v>
      </c>
      <c r="J200" t="s">
        <v>20</v>
      </c>
      <c r="K200">
        <v>158.11000000000001</v>
      </c>
      <c r="L200">
        <v>28.51</v>
      </c>
      <c r="M200">
        <v>129.6</v>
      </c>
      <c r="N200">
        <v>-2</v>
      </c>
      <c r="O200">
        <v>-259.2</v>
      </c>
      <c r="P200" t="s">
        <v>21</v>
      </c>
      <c r="R200" t="s">
        <v>69</v>
      </c>
    </row>
    <row r="201" spans="1:18" x14ac:dyDescent="0.2">
      <c r="A201" t="s">
        <v>112</v>
      </c>
      <c r="B201">
        <v>1826</v>
      </c>
      <c r="C201" s="1">
        <v>43812</v>
      </c>
      <c r="D201" t="s">
        <v>165</v>
      </c>
      <c r="E201" s="1">
        <v>43780</v>
      </c>
      <c r="F201">
        <v>0</v>
      </c>
      <c r="G201">
        <v>0</v>
      </c>
      <c r="H201" s="1">
        <v>43812</v>
      </c>
      <c r="I201" s="1">
        <v>43815</v>
      </c>
      <c r="J201" t="s">
        <v>20</v>
      </c>
      <c r="K201">
        <v>409.54</v>
      </c>
      <c r="L201">
        <v>69.98</v>
      </c>
      <c r="M201">
        <v>339.56</v>
      </c>
      <c r="N201">
        <v>-3</v>
      </c>
      <c r="O201" s="2">
        <v>-1018.68</v>
      </c>
      <c r="P201" t="s">
        <v>21</v>
      </c>
      <c r="R201" t="s">
        <v>53</v>
      </c>
    </row>
    <row r="202" spans="1:18" x14ac:dyDescent="0.2">
      <c r="A202" t="s">
        <v>112</v>
      </c>
      <c r="B202">
        <v>1823</v>
      </c>
      <c r="C202" s="1">
        <v>43812</v>
      </c>
      <c r="D202" t="s">
        <v>166</v>
      </c>
      <c r="E202" s="1">
        <v>43780</v>
      </c>
      <c r="F202">
        <v>0</v>
      </c>
      <c r="G202">
        <v>0</v>
      </c>
      <c r="H202" s="1">
        <v>43812</v>
      </c>
      <c r="I202" s="1">
        <v>43815</v>
      </c>
      <c r="J202" t="s">
        <v>20</v>
      </c>
      <c r="K202">
        <v>355.1</v>
      </c>
      <c r="L202">
        <v>59.96</v>
      </c>
      <c r="M202">
        <v>295.14</v>
      </c>
      <c r="N202">
        <v>-3</v>
      </c>
      <c r="O202">
        <v>-885.42</v>
      </c>
      <c r="P202" t="s">
        <v>21</v>
      </c>
      <c r="R202" t="s">
        <v>53</v>
      </c>
    </row>
    <row r="203" spans="1:18" x14ac:dyDescent="0.2">
      <c r="A203" t="s">
        <v>112</v>
      </c>
      <c r="B203">
        <v>1824</v>
      </c>
      <c r="C203" s="1">
        <v>43812</v>
      </c>
      <c r="D203" t="s">
        <v>167</v>
      </c>
      <c r="E203" s="1">
        <v>43780</v>
      </c>
      <c r="F203">
        <v>0</v>
      </c>
      <c r="G203">
        <v>0</v>
      </c>
      <c r="H203" s="1">
        <v>43812</v>
      </c>
      <c r="I203" s="1">
        <v>43815</v>
      </c>
      <c r="J203" t="s">
        <v>20</v>
      </c>
      <c r="K203">
        <v>0.05</v>
      </c>
      <c r="L203">
        <v>0</v>
      </c>
      <c r="M203">
        <v>0.05</v>
      </c>
      <c r="N203">
        <v>-3</v>
      </c>
      <c r="O203">
        <v>-0.15</v>
      </c>
      <c r="P203" t="s">
        <v>21</v>
      </c>
      <c r="R203" t="s">
        <v>53</v>
      </c>
    </row>
    <row r="204" spans="1:18" x14ac:dyDescent="0.2">
      <c r="A204" t="s">
        <v>112</v>
      </c>
      <c r="B204">
        <v>1825</v>
      </c>
      <c r="C204" s="1">
        <v>43812</v>
      </c>
      <c r="D204" t="s">
        <v>168</v>
      </c>
      <c r="E204" s="1">
        <v>43780</v>
      </c>
      <c r="F204">
        <v>0</v>
      </c>
      <c r="G204">
        <v>0</v>
      </c>
      <c r="H204" s="1">
        <v>43812</v>
      </c>
      <c r="I204" s="1">
        <v>43815</v>
      </c>
      <c r="J204" t="s">
        <v>20</v>
      </c>
      <c r="K204">
        <v>397.36</v>
      </c>
      <c r="L204">
        <v>67.569999999999993</v>
      </c>
      <c r="M204">
        <v>329.79</v>
      </c>
      <c r="N204">
        <v>-3</v>
      </c>
      <c r="O204">
        <v>-989.37</v>
      </c>
      <c r="P204" t="s">
        <v>21</v>
      </c>
      <c r="R204" t="s">
        <v>53</v>
      </c>
    </row>
    <row r="205" spans="1:18" x14ac:dyDescent="0.2">
      <c r="A205" t="s">
        <v>112</v>
      </c>
      <c r="B205">
        <v>1827</v>
      </c>
      <c r="C205" s="1">
        <v>43812</v>
      </c>
      <c r="D205" t="s">
        <v>165</v>
      </c>
      <c r="E205" s="1">
        <v>43780</v>
      </c>
      <c r="F205">
        <v>0</v>
      </c>
      <c r="G205">
        <v>0</v>
      </c>
      <c r="H205" s="1">
        <v>43812</v>
      </c>
      <c r="I205" s="1">
        <v>43815</v>
      </c>
      <c r="J205" t="s">
        <v>20</v>
      </c>
      <c r="K205">
        <v>23.81</v>
      </c>
      <c r="L205">
        <v>4.07</v>
      </c>
      <c r="M205">
        <v>19.739999999999998</v>
      </c>
      <c r="N205">
        <v>-3</v>
      </c>
      <c r="O205">
        <v>-59.22</v>
      </c>
      <c r="P205" t="s">
        <v>21</v>
      </c>
      <c r="R205" t="s">
        <v>53</v>
      </c>
    </row>
    <row r="206" spans="1:18" x14ac:dyDescent="0.2">
      <c r="A206" t="s">
        <v>169</v>
      </c>
      <c r="B206">
        <v>1732</v>
      </c>
      <c r="C206" s="1">
        <v>43797</v>
      </c>
      <c r="D206" t="s">
        <v>170</v>
      </c>
      <c r="E206" s="1">
        <v>43774</v>
      </c>
      <c r="F206">
        <v>0</v>
      </c>
      <c r="G206">
        <v>0</v>
      </c>
      <c r="H206" s="1">
        <v>43797</v>
      </c>
      <c r="I206" s="1">
        <v>43804</v>
      </c>
      <c r="J206" t="s">
        <v>20</v>
      </c>
      <c r="K206" s="2">
        <v>2188.6799999999998</v>
      </c>
      <c r="L206">
        <v>0</v>
      </c>
      <c r="M206" s="2">
        <v>2188.6799999999998</v>
      </c>
      <c r="N206">
        <v>-7</v>
      </c>
      <c r="O206" s="2">
        <v>-15320.76</v>
      </c>
      <c r="P206" t="s">
        <v>21</v>
      </c>
      <c r="R206" t="s">
        <v>121</v>
      </c>
    </row>
    <row r="207" spans="1:18" x14ac:dyDescent="0.2">
      <c r="A207" t="s">
        <v>38</v>
      </c>
      <c r="B207">
        <v>1707</v>
      </c>
      <c r="C207" s="1">
        <v>43791</v>
      </c>
      <c r="D207" s="3">
        <v>89060</v>
      </c>
      <c r="E207" s="1">
        <v>43769</v>
      </c>
      <c r="F207">
        <v>0</v>
      </c>
      <c r="G207">
        <v>0</v>
      </c>
      <c r="H207" s="1">
        <v>43791</v>
      </c>
      <c r="I207" s="1">
        <v>43799</v>
      </c>
      <c r="J207" t="s">
        <v>20</v>
      </c>
      <c r="K207" s="2">
        <v>3227.85</v>
      </c>
      <c r="L207">
        <v>124.15</v>
      </c>
      <c r="M207" s="2">
        <v>3103.7</v>
      </c>
      <c r="N207">
        <v>-8</v>
      </c>
      <c r="O207" s="2">
        <v>-24829.599999999999</v>
      </c>
      <c r="P207" t="s">
        <v>21</v>
      </c>
      <c r="R207" t="s">
        <v>39</v>
      </c>
    </row>
    <row r="208" spans="1:18" x14ac:dyDescent="0.2">
      <c r="A208" t="s">
        <v>38</v>
      </c>
      <c r="B208">
        <v>1705</v>
      </c>
      <c r="C208" s="1">
        <v>43791</v>
      </c>
      <c r="D208" s="3">
        <v>88695</v>
      </c>
      <c r="E208" s="1">
        <v>43769</v>
      </c>
      <c r="F208">
        <v>0</v>
      </c>
      <c r="G208">
        <v>0</v>
      </c>
      <c r="H208" s="1">
        <v>43791</v>
      </c>
      <c r="I208" s="1">
        <v>43799</v>
      </c>
      <c r="J208" t="s">
        <v>20</v>
      </c>
      <c r="K208">
        <v>284.04000000000002</v>
      </c>
      <c r="L208">
        <v>10.92</v>
      </c>
      <c r="M208">
        <v>273.12</v>
      </c>
      <c r="N208">
        <v>-8</v>
      </c>
      <c r="O208" s="2">
        <v>-2184.96</v>
      </c>
      <c r="P208" t="s">
        <v>21</v>
      </c>
      <c r="R208" t="s">
        <v>39</v>
      </c>
    </row>
    <row r="209" spans="1:18" x14ac:dyDescent="0.2">
      <c r="A209" t="s">
        <v>38</v>
      </c>
      <c r="B209">
        <v>1706</v>
      </c>
      <c r="C209" s="1">
        <v>43791</v>
      </c>
      <c r="D209" s="3">
        <v>88695</v>
      </c>
      <c r="E209" s="1">
        <v>43769</v>
      </c>
      <c r="F209">
        <v>0</v>
      </c>
      <c r="G209">
        <v>0</v>
      </c>
      <c r="H209" s="1">
        <v>43791</v>
      </c>
      <c r="I209" s="1">
        <v>43799</v>
      </c>
      <c r="J209" t="s">
        <v>20</v>
      </c>
      <c r="K209" s="2">
        <v>3242.29</v>
      </c>
      <c r="L209">
        <v>124.71</v>
      </c>
      <c r="M209" s="2">
        <v>3117.58</v>
      </c>
      <c r="N209">
        <v>-8</v>
      </c>
      <c r="O209" s="2">
        <v>-24940.639999999999</v>
      </c>
      <c r="P209" t="s">
        <v>21</v>
      </c>
      <c r="R209" t="s">
        <v>39</v>
      </c>
    </row>
    <row r="210" spans="1:18" x14ac:dyDescent="0.2">
      <c r="A210" t="s">
        <v>171</v>
      </c>
      <c r="B210">
        <v>1672</v>
      </c>
      <c r="C210" s="1">
        <v>43783</v>
      </c>
      <c r="D210" t="s">
        <v>172</v>
      </c>
      <c r="E210" s="1">
        <v>43762</v>
      </c>
      <c r="F210">
        <v>0</v>
      </c>
      <c r="G210">
        <v>0</v>
      </c>
      <c r="H210" s="1">
        <v>43783</v>
      </c>
      <c r="I210" s="1">
        <v>43792</v>
      </c>
      <c r="J210" t="s">
        <v>20</v>
      </c>
      <c r="K210">
        <v>100.1</v>
      </c>
      <c r="L210">
        <v>0</v>
      </c>
      <c r="M210">
        <v>100.1</v>
      </c>
      <c r="N210">
        <v>-9</v>
      </c>
      <c r="O210">
        <v>-900.9</v>
      </c>
      <c r="P210" t="s">
        <v>21</v>
      </c>
      <c r="R210" t="s">
        <v>173</v>
      </c>
    </row>
    <row r="211" spans="1:18" x14ac:dyDescent="0.2">
      <c r="A211" t="s">
        <v>174</v>
      </c>
      <c r="B211">
        <v>1725</v>
      </c>
      <c r="C211" s="1">
        <v>43797</v>
      </c>
      <c r="D211" t="s">
        <v>175</v>
      </c>
      <c r="E211" s="1">
        <v>43776</v>
      </c>
      <c r="F211">
        <v>0</v>
      </c>
      <c r="G211">
        <v>0</v>
      </c>
      <c r="H211" s="1">
        <v>43797</v>
      </c>
      <c r="I211" s="1">
        <v>43807</v>
      </c>
      <c r="J211" t="s">
        <v>20</v>
      </c>
      <c r="K211">
        <v>244</v>
      </c>
      <c r="L211">
        <v>44</v>
      </c>
      <c r="M211">
        <v>200</v>
      </c>
      <c r="N211">
        <v>-10</v>
      </c>
      <c r="O211" s="2">
        <v>-2000</v>
      </c>
      <c r="P211" t="s">
        <v>21</v>
      </c>
      <c r="R211" t="s">
        <v>74</v>
      </c>
    </row>
    <row r="212" spans="1:18" x14ac:dyDescent="0.2">
      <c r="A212" t="s">
        <v>176</v>
      </c>
      <c r="B212">
        <v>1447</v>
      </c>
      <c r="C212" s="1">
        <v>43746</v>
      </c>
      <c r="D212" t="s">
        <v>177</v>
      </c>
      <c r="E212" s="1">
        <v>43726</v>
      </c>
      <c r="F212">
        <v>0</v>
      </c>
      <c r="G212">
        <v>0</v>
      </c>
      <c r="H212" s="1">
        <v>43746</v>
      </c>
      <c r="I212" s="1">
        <v>43756</v>
      </c>
      <c r="J212" t="s">
        <v>20</v>
      </c>
      <c r="K212" s="2">
        <v>5358</v>
      </c>
      <c r="L212">
        <v>558</v>
      </c>
      <c r="M212" s="2">
        <v>4800</v>
      </c>
      <c r="N212">
        <v>-10</v>
      </c>
      <c r="O212" s="2">
        <v>-48000</v>
      </c>
      <c r="P212" t="s">
        <v>21</v>
      </c>
      <c r="R212" t="s">
        <v>79</v>
      </c>
    </row>
    <row r="213" spans="1:18" x14ac:dyDescent="0.2">
      <c r="A213" t="s">
        <v>178</v>
      </c>
      <c r="B213">
        <v>1731</v>
      </c>
      <c r="C213" s="1">
        <v>43797</v>
      </c>
      <c r="D213" t="s">
        <v>179</v>
      </c>
      <c r="E213" s="1">
        <v>43760</v>
      </c>
      <c r="F213">
        <v>0</v>
      </c>
      <c r="G213">
        <v>0</v>
      </c>
      <c r="H213" s="1">
        <v>43797</v>
      </c>
      <c r="I213" s="1">
        <v>43811</v>
      </c>
      <c r="J213" t="s">
        <v>20</v>
      </c>
      <c r="K213">
        <v>252.38</v>
      </c>
      <c r="L213">
        <v>45.51</v>
      </c>
      <c r="M213">
        <v>206.87</v>
      </c>
      <c r="N213">
        <v>-14</v>
      </c>
      <c r="O213" s="2">
        <v>-2896.18</v>
      </c>
      <c r="P213" t="s">
        <v>21</v>
      </c>
      <c r="R213" t="s">
        <v>155</v>
      </c>
    </row>
    <row r="214" spans="1:18" x14ac:dyDescent="0.2">
      <c r="A214" t="s">
        <v>180</v>
      </c>
      <c r="B214">
        <v>0</v>
      </c>
      <c r="D214" t="s">
        <v>181</v>
      </c>
      <c r="F214">
        <v>0</v>
      </c>
      <c r="G214">
        <v>0</v>
      </c>
      <c r="K214" s="2">
        <v>262120.11</v>
      </c>
      <c r="L214" s="2">
        <v>24741.45</v>
      </c>
      <c r="M214" s="2">
        <v>237378.66</v>
      </c>
      <c r="N214">
        <v>336.69</v>
      </c>
      <c r="O214" s="2">
        <v>79922668.819999993</v>
      </c>
      <c r="R214" t="s">
        <v>182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L_RIT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RAGIONERIA</dc:creator>
  <cp:lastModifiedBy>RAGIONERIA</cp:lastModifiedBy>
  <dcterms:created xsi:type="dcterms:W3CDTF">2020-06-06T09:51:36Z</dcterms:created>
  <dcterms:modified xsi:type="dcterms:W3CDTF">2020-06-06T09:51:36Z</dcterms:modified>
</cp:coreProperties>
</file>